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575" windowHeight="12375" firstSheet="2" activeTab="2"/>
  </bookViews>
  <sheets>
    <sheet name="第一批验收结果统计表28家单位 (2)" sheetId="6" state="hidden" r:id="rId1"/>
    <sheet name="第二批验收结果统计表33家单位" sheetId="5" state="hidden" r:id="rId2"/>
    <sheet name="Sheet4" sheetId="12" r:id="rId3"/>
    <sheet name="Sheet1" sheetId="9" state="hidden" r:id="rId4"/>
    <sheet name="Sheet2" sheetId="10" state="hidden" r:id="rId5"/>
    <sheet name="Sheet3" sheetId="11" state="hidden" r:id="rId6"/>
    <sheet name="第二批验收结果统计表33家单位 (2)" sheetId="7" state="hidden" r:id="rId7"/>
  </sheets>
  <definedNames>
    <definedName name="_xlnm._FilterDatabase" localSheetId="0" hidden="1">'第一批验收结果统计表28家单位 (2)'!$A$4:$S$61</definedName>
    <definedName name="_xlnm._FilterDatabase" localSheetId="1" hidden="1">第二批验收结果统计表33家单位!$A$4:$R$66</definedName>
    <definedName name="_xlnm._FilterDatabase" localSheetId="3" hidden="1">Sheet1!$E$2:$F$59</definedName>
    <definedName name="_xlnm._FilterDatabase" localSheetId="4" hidden="1">Sheet2!$E$1:$F$63</definedName>
    <definedName name="_xlnm._FilterDatabase" localSheetId="6" hidden="1">'第二批验收结果统计表33家单位 (2)'!$A$4:$R$66</definedName>
    <definedName name="_xlnm.Print_Titles" localSheetId="1">第二批验收结果统计表33家单位!$1:$4</definedName>
    <definedName name="_xlnm.Print_Area" localSheetId="1">第二批验收结果统计表33家单位!$A$1:$Q$66</definedName>
    <definedName name="_xlnm.Print_Titles" localSheetId="0">'第一批验收结果统计表28家单位 (2)'!$1:$4</definedName>
    <definedName name="_xlnm.Print_Area" localSheetId="0">'第一批验收结果统计表28家单位 (2)'!$A$1:$R$61</definedName>
    <definedName name="_xlnm.Print_Titles" localSheetId="6">'第二批验收结果统计表33家单位 (2)'!$1:$4</definedName>
    <definedName name="_xlnm.Print_Area" localSheetId="6">'第二批验收结果统计表33家单位 (2)'!$A$1:$Q$66</definedName>
    <definedName name="_xlnm.Print_Titles" localSheetId="2">Sheet4!$3:$3</definedName>
  </definedNames>
  <calcPr calcId="144525" fullPrecision="0" concurrentCalc="0"/>
</workbook>
</file>

<file path=xl/comments1.xml><?xml version="1.0" encoding="utf-8"?>
<comments xmlns="http://schemas.openxmlformats.org/spreadsheetml/2006/main">
  <authors>
    <author>A</author>
  </authors>
  <commentList>
    <comment ref="B9" authorId="0">
      <text>
        <r>
          <rPr>
            <b/>
            <sz val="9"/>
            <rFont val="宋体"/>
            <charset val="134"/>
          </rPr>
          <t>A:</t>
        </r>
        <r>
          <rPr>
            <sz val="9"/>
            <rFont val="宋体"/>
            <charset val="134"/>
          </rPr>
          <t xml:space="preserve">
改名：海南恒鑫生活科技有限公司</t>
        </r>
      </text>
    </comment>
  </commentList>
</comments>
</file>

<file path=xl/comments2.xml><?xml version="1.0" encoding="utf-8"?>
<comments xmlns="http://schemas.openxmlformats.org/spreadsheetml/2006/main">
  <authors>
    <author>A</author>
  </authors>
  <commentList>
    <comment ref="D18" authorId="0">
      <text>
        <r>
          <rPr>
            <b/>
            <sz val="9"/>
            <rFont val="宋体"/>
            <charset val="134"/>
          </rPr>
          <t>A:</t>
        </r>
        <r>
          <rPr>
            <sz val="9"/>
            <rFont val="宋体"/>
            <charset val="134"/>
          </rPr>
          <t xml:space="preserve">
改名：海南恒鑫生活科技有限公司</t>
        </r>
      </text>
    </comment>
  </commentList>
</comments>
</file>

<file path=xl/comments3.xml><?xml version="1.0" encoding="utf-8"?>
<comments xmlns="http://schemas.openxmlformats.org/spreadsheetml/2006/main">
  <authors>
    <author>A</author>
  </authors>
  <commentList>
    <comment ref="B9" authorId="0">
      <text>
        <r>
          <rPr>
            <b/>
            <sz val="9"/>
            <rFont val="宋体"/>
            <charset val="134"/>
          </rPr>
          <t>A:</t>
        </r>
        <r>
          <rPr>
            <sz val="9"/>
            <rFont val="宋体"/>
            <charset val="134"/>
          </rPr>
          <t xml:space="preserve">
改名：海南恒鑫生活科技有限公司</t>
        </r>
      </text>
    </comment>
  </commentList>
</comments>
</file>

<file path=xl/sharedStrings.xml><?xml version="1.0" encoding="utf-8"?>
<sst xmlns="http://schemas.openxmlformats.org/spreadsheetml/2006/main" count="1508" uniqueCount="448">
  <si>
    <t>2021年支持企业扩投资稳增长扶持计划（第一批）验收结果统计表</t>
  </si>
  <si>
    <t>验收审核单位：大华会计师事务所（特殊普通合伙）海南分所</t>
  </si>
  <si>
    <t>序号</t>
  </si>
  <si>
    <t>单位名称</t>
  </si>
  <si>
    <t>验收负责人</t>
  </si>
  <si>
    <t>支持措施</t>
  </si>
  <si>
    <t>对赌指标</t>
  </si>
  <si>
    <t>统计口径</t>
  </si>
  <si>
    <t>目标值</t>
  </si>
  <si>
    <t>单位</t>
  </si>
  <si>
    <t>实际完成情况</t>
  </si>
  <si>
    <t>建议补贴金额</t>
  </si>
  <si>
    <t>补贴金额计算公式</t>
  </si>
  <si>
    <t>审计结论</t>
  </si>
  <si>
    <t>备注</t>
  </si>
  <si>
    <t>完成值</t>
  </si>
  <si>
    <t>完成率</t>
  </si>
  <si>
    <t>达标情况</t>
  </si>
  <si>
    <t>贷款贴息补贴</t>
  </si>
  <si>
    <t>项目投资补贴</t>
  </si>
  <si>
    <t>合计</t>
  </si>
  <si>
    <t>海南华盛新材料科技有限公司</t>
  </si>
  <si>
    <t>苑希峰</t>
  </si>
  <si>
    <t>按照“海南华盛新材料科技有限公司2*26万吨/年聚碳酸酯项目（一期）工程”2021年完成固定资产投资的5%给予企业奖励，扶持力度不超过1500万元。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</si>
  <si>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海南华盛新材料科技有限公司</t>
    </r>
    <r>
      <rPr>
        <sz val="9"/>
        <color theme="1"/>
        <rFont val="Arial Narrow Regular"/>
        <charset val="134"/>
      </rPr>
      <t>2*26</t>
    </r>
    <r>
      <rPr>
        <sz val="9"/>
        <color theme="1"/>
        <rFont val="宋体"/>
        <charset val="134"/>
      </rPr>
      <t>万吨</t>
    </r>
    <r>
      <rPr>
        <sz val="9"/>
        <color theme="1"/>
        <rFont val="Arial Narrow Regular"/>
        <charset val="134"/>
      </rPr>
      <t>/</t>
    </r>
    <r>
      <rPr>
        <sz val="9"/>
        <color theme="1"/>
        <rFont val="宋体"/>
        <charset val="134"/>
      </rPr>
      <t>年聚碳酸酯项目（一期）工程</t>
    </r>
    <r>
      <rPr>
        <sz val="9"/>
        <color theme="1"/>
        <rFont val="Arial Narrow Regular"/>
        <charset val="134"/>
      </rPr>
      <t>”</t>
    </r>
    <r>
      <rPr>
        <sz val="9"/>
        <color theme="1"/>
        <rFont val="宋体"/>
        <charset val="134"/>
      </rPr>
      <t>中完成固定资产投资不低于</t>
    </r>
    <r>
      <rPr>
        <sz val="9"/>
        <color theme="1"/>
        <rFont val="Arial Narrow Regular"/>
        <charset val="134"/>
      </rPr>
      <t>10</t>
    </r>
    <r>
      <rPr>
        <sz val="9"/>
        <color theme="1"/>
        <rFont val="宋体"/>
        <charset val="134"/>
      </rPr>
      <t>亿元；</t>
    </r>
  </si>
  <si>
    <t>财务支出</t>
  </si>
  <si>
    <t>万元</t>
  </si>
  <si>
    <t>达标</t>
  </si>
  <si>
    <t>超过综合扶持力度1500万，取1500万</t>
  </si>
  <si>
    <t>待定</t>
  </si>
  <si>
    <r>
      <rPr>
        <sz val="9"/>
        <color theme="1"/>
        <rFont val="方正书宋_GBK"/>
        <charset val="134"/>
      </rPr>
      <t>在</t>
    </r>
    <r>
      <rPr>
        <sz val="9"/>
        <color theme="1"/>
        <rFont val="Arial Narrow Regular"/>
        <charset val="134"/>
      </rPr>
      <t>2021</t>
    </r>
    <r>
      <rPr>
        <sz val="9"/>
        <color theme="1"/>
        <rFont val="方正书宋_GBK"/>
        <charset val="134"/>
      </rPr>
      <t>年第四季度结束前投入试生产，并产出产品。</t>
    </r>
  </si>
  <si>
    <r>
      <rPr>
        <sz val="9"/>
        <color theme="1"/>
        <rFont val="Arial Narrow Regular"/>
        <charset val="134"/>
      </rPr>
      <t>2021</t>
    </r>
    <r>
      <rPr>
        <sz val="9"/>
        <color theme="1"/>
        <rFont val="方正书宋_GBK"/>
        <charset val="134"/>
      </rPr>
      <t>年第四季度结束前投入试生产</t>
    </r>
  </si>
  <si>
    <t>文昌航天超算智慧科技有限公司</t>
  </si>
  <si>
    <t>按照“文昌航天超算中心项目”2021年完成固定资产投资的5%给予企业奖励，对年度完成投资使用的银行贷款的部分按市场报价利率50%给予贴息。综合扶持力度不超过1500万元。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</si>
  <si>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文昌航天超算中心项目</t>
    </r>
    <r>
      <rPr>
        <sz val="9"/>
        <color theme="1"/>
        <rFont val="Arial Narrow Regular"/>
        <charset val="134"/>
      </rPr>
      <t>”</t>
    </r>
    <r>
      <rPr>
        <sz val="9"/>
        <color theme="1"/>
        <rFont val="宋体"/>
        <charset val="134"/>
      </rPr>
      <t>中完成固定资产投资不低于</t>
    </r>
    <r>
      <rPr>
        <sz val="9"/>
        <color theme="1"/>
        <rFont val="Arial Narrow Regular"/>
        <charset val="134"/>
      </rPr>
      <t>2.1</t>
    </r>
    <r>
      <rPr>
        <sz val="9"/>
        <color theme="1"/>
        <rFont val="宋体"/>
        <charset val="134"/>
      </rPr>
      <t>亿元；</t>
    </r>
  </si>
  <si>
    <t>形象进度</t>
  </si>
  <si>
    <t>不达标</t>
  </si>
  <si>
    <r>
      <rPr>
        <sz val="9"/>
        <color theme="1"/>
        <rFont val="宋体"/>
        <charset val="134"/>
      </rPr>
      <t>并于</t>
    </r>
    <r>
      <rPr>
        <sz val="9"/>
        <color theme="1"/>
        <rFont val="Arial Narrow Regular"/>
        <charset val="134"/>
      </rPr>
      <t>2021</t>
    </r>
    <r>
      <rPr>
        <sz val="9"/>
        <color theme="1"/>
        <rFont val="宋体"/>
        <charset val="134"/>
      </rPr>
      <t>年</t>
    </r>
    <r>
      <rPr>
        <sz val="9"/>
        <color theme="1"/>
        <rFont val="Arial Narrow Regular"/>
        <charset val="134"/>
      </rPr>
      <t>12</t>
    </r>
    <r>
      <rPr>
        <sz val="9"/>
        <color theme="1"/>
        <rFont val="宋体"/>
        <charset val="134"/>
      </rPr>
      <t>月底前完成主体结构封顶，由省工业和信息化厅会同文昌市政府验收确认。</t>
    </r>
  </si>
  <si>
    <t>2021年12月底前完成主体结构封顶</t>
  </si>
  <si>
    <r>
      <rPr>
        <sz val="9"/>
        <color theme="1"/>
        <rFont val="方正书宋_GBK"/>
        <charset val="134"/>
      </rPr>
      <t>于</t>
    </r>
    <r>
      <rPr>
        <sz val="9"/>
        <color theme="1"/>
        <rFont val="Arial Narrow Regular"/>
        <charset val="134"/>
      </rPr>
      <t>2021</t>
    </r>
    <r>
      <rPr>
        <sz val="9"/>
        <color theme="1"/>
        <rFont val="方正书宋_GBK"/>
        <charset val="134"/>
      </rPr>
      <t>年</t>
    </r>
    <r>
      <rPr>
        <sz val="9"/>
        <color theme="1"/>
        <rFont val="Arial Narrow Regular"/>
        <charset val="134"/>
      </rPr>
      <t>12</t>
    </r>
    <r>
      <rPr>
        <sz val="9"/>
        <color theme="1"/>
        <rFont val="方正书宋_GBK"/>
        <charset val="134"/>
      </rPr>
      <t>月底完成主体结构封顶</t>
    </r>
  </si>
  <si>
    <t>齐鲁制药（海南）有限公司</t>
  </si>
  <si>
    <t>按照“齐鲁制药（海南）有限公司高端智能制造项目”和“300车间抗肿瘤冻干、小容量注射剂项目”2021年完成固定资产投资的5%给予奖励。扶持力度不超过1500万元。</t>
  </si>
  <si>
    <r>
      <rPr>
        <sz val="9"/>
        <color theme="1"/>
        <rFont val="Arial Narrow Regular"/>
        <charset val="134"/>
      </rPr>
      <t>2021</t>
    </r>
    <r>
      <rPr>
        <sz val="9"/>
        <color theme="1"/>
        <rFont val="宋体"/>
        <charset val="134"/>
      </rPr>
      <t>年实现工业总产值</t>
    </r>
    <r>
      <rPr>
        <sz val="9"/>
        <color theme="1"/>
        <rFont val="Arial Narrow Regular"/>
        <charset val="134"/>
      </rPr>
      <t>26</t>
    </r>
    <r>
      <rPr>
        <sz val="9"/>
        <color theme="1"/>
        <rFont val="宋体"/>
        <charset val="134"/>
      </rPr>
      <t>亿；</t>
    </r>
  </si>
  <si>
    <t>OK</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</si>
  <si>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齐鲁制药（海南）有限公司高端智能制造项目</t>
    </r>
    <r>
      <rPr>
        <sz val="9"/>
        <color theme="1"/>
        <rFont val="Arial Narrow Regular"/>
        <charset val="134"/>
      </rPr>
      <t>”</t>
    </r>
    <r>
      <rPr>
        <sz val="9"/>
        <color theme="1"/>
        <rFont val="宋体"/>
        <charset val="134"/>
      </rPr>
      <t>和</t>
    </r>
    <r>
      <rPr>
        <sz val="9"/>
        <color theme="1"/>
        <rFont val="Arial Narrow Regular"/>
        <charset val="134"/>
      </rPr>
      <t>“300</t>
    </r>
    <r>
      <rPr>
        <sz val="9"/>
        <color theme="1"/>
        <rFont val="宋体"/>
        <charset val="134"/>
      </rPr>
      <t>车间抗肿瘤冻干、小容量注射剂项目</t>
    </r>
    <r>
      <rPr>
        <sz val="9"/>
        <color theme="1"/>
        <rFont val="Arial Narrow Regular"/>
        <charset val="134"/>
      </rPr>
      <t>”</t>
    </r>
    <r>
      <rPr>
        <sz val="9"/>
        <color theme="1"/>
        <rFont val="宋体"/>
        <charset val="134"/>
      </rPr>
      <t>中完成固定资产投资不低于</t>
    </r>
    <r>
      <rPr>
        <sz val="9"/>
        <color theme="1"/>
        <rFont val="Arial Narrow Regular"/>
        <charset val="134"/>
      </rPr>
      <t>1</t>
    </r>
    <r>
      <rPr>
        <sz val="9"/>
        <color theme="1"/>
        <rFont val="宋体"/>
        <charset val="134"/>
      </rPr>
      <t>亿元。</t>
    </r>
  </si>
  <si>
    <t>补贴金额=实际完成投资金额×5%=14124×5%=706.20</t>
  </si>
  <si>
    <t>海南葫芦娃药业集团股份有限公司</t>
  </si>
  <si>
    <t>按照“葫芦娃集团美安儿童药智能制造基地项目”2021年完成固定资产投资的5%给予奖励，对项目年度完成投资使用的银行贷款按市场报价利率50%给予贴息。综合扶持力度不超过1500万元。</t>
  </si>
  <si>
    <r>
      <rPr>
        <sz val="9"/>
        <rFont val="Arial Narrow Regular"/>
        <charset val="134"/>
      </rPr>
      <t>2021</t>
    </r>
    <r>
      <rPr>
        <sz val="9"/>
        <rFont val="宋体"/>
        <charset val="134"/>
      </rPr>
      <t>年实现总产值</t>
    </r>
    <r>
      <rPr>
        <sz val="9"/>
        <rFont val="Arial Narrow Regular"/>
        <charset val="134"/>
      </rPr>
      <t>9</t>
    </r>
    <r>
      <rPr>
        <sz val="9"/>
        <rFont val="宋体"/>
        <charset val="134"/>
      </rPr>
      <t>亿；</t>
    </r>
  </si>
  <si>
    <r>
      <rPr>
        <sz val="9"/>
        <rFont val="Arial Narrow Regular"/>
        <charset val="134"/>
      </rPr>
      <t>2021</t>
    </r>
    <r>
      <rPr>
        <sz val="9"/>
        <rFont val="宋体"/>
        <charset val="134"/>
      </rPr>
      <t>年在</t>
    </r>
    <r>
      <rPr>
        <sz val="9"/>
        <rFont val="Arial Narrow Regular"/>
        <charset val="134"/>
      </rPr>
      <t>“</t>
    </r>
    <r>
      <rPr>
        <sz val="9"/>
        <rFont val="宋体"/>
        <charset val="134"/>
      </rPr>
      <t>葫芦娃集团美安儿童药智能制造基地项目</t>
    </r>
    <r>
      <rPr>
        <sz val="9"/>
        <rFont val="Arial Narrow Regular"/>
        <charset val="134"/>
      </rPr>
      <t>”</t>
    </r>
    <r>
      <rPr>
        <sz val="9"/>
        <rFont val="宋体"/>
        <charset val="134"/>
      </rPr>
      <t>中完成固定资产投资不低于</t>
    </r>
    <r>
      <rPr>
        <sz val="9"/>
        <rFont val="Arial Narrow Regular"/>
        <charset val="134"/>
      </rPr>
      <t>1</t>
    </r>
    <r>
      <rPr>
        <sz val="9"/>
        <rFont val="宋体"/>
        <charset val="134"/>
      </rPr>
      <t>亿元。</t>
    </r>
  </si>
  <si>
    <r>
      <rPr>
        <sz val="9"/>
        <rFont val="方正书宋_GBK"/>
        <charset val="134"/>
      </rPr>
      <t>补贴金额</t>
    </r>
    <r>
      <rPr>
        <sz val="9"/>
        <rFont val="Arial Narrow Regular"/>
        <charset val="134"/>
      </rPr>
      <t>=</t>
    </r>
    <r>
      <rPr>
        <sz val="9"/>
        <rFont val="方正书宋_GBK"/>
        <charset val="134"/>
      </rPr>
      <t>实际完成投资金额</t>
    </r>
    <r>
      <rPr>
        <sz val="9"/>
        <rFont val="Arial Narrow Regular"/>
        <charset val="134"/>
      </rPr>
      <t>×5%=17906.30×5%=895.32</t>
    </r>
  </si>
  <si>
    <t>项目年度实际完成投资未使用银行贷款</t>
  </si>
  <si>
    <t>康芝药业股份有限公司</t>
  </si>
  <si>
    <t>按照“海南（国际）医疗防护生产基地项目”2021年完成固定资产投资的5%给予奖励，对项目年度完成投资使用的银行贷款按市场报价利率50%给予贴息。综合扶持力度不超过1500万元。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</si>
  <si>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年实现营业收入</t>
    </r>
    <r>
      <rPr>
        <sz val="9"/>
        <color theme="1"/>
        <rFont val="Arial Narrow Regular"/>
        <charset val="134"/>
      </rPr>
      <t>1.5</t>
    </r>
    <r>
      <rPr>
        <sz val="9"/>
        <color theme="1"/>
        <rFont val="宋体"/>
        <charset val="134"/>
      </rPr>
      <t>亿元；</t>
    </r>
  </si>
  <si>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海南（国际）医疗防护生产基地项目</t>
    </r>
    <r>
      <rPr>
        <sz val="9"/>
        <color theme="1"/>
        <rFont val="Arial Narrow Regular"/>
        <charset val="134"/>
      </rPr>
      <t>”</t>
    </r>
    <r>
      <rPr>
        <sz val="9"/>
        <color theme="1"/>
        <rFont val="宋体"/>
        <charset val="134"/>
      </rPr>
      <t>中完成固定资产投资不低于</t>
    </r>
    <r>
      <rPr>
        <sz val="9"/>
        <color theme="1"/>
        <rFont val="Arial Narrow Regular"/>
        <charset val="134"/>
      </rPr>
      <t>1</t>
    </r>
    <r>
      <rPr>
        <sz val="9"/>
        <color theme="1"/>
        <rFont val="宋体"/>
        <charset val="134"/>
      </rPr>
      <t>亿元。</t>
    </r>
  </si>
  <si>
    <t>补贴金额=实际完成投资金额×5%+按市场报价利率计算的贷款利息×50%=21971.84×5%+314.41×50%=1255.80</t>
  </si>
  <si>
    <t>海南普利制药股份有限公司</t>
  </si>
  <si>
    <t>按照“普利国际高端生产线扩建项目”2021年完成固定资产投资的5%给予奖励，对项目年度完成投资使用的银行贷款按市场报价利率50%给予贴息。综合扶持力度不超过1500万元。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</si>
  <si>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年实现产值</t>
    </r>
    <r>
      <rPr>
        <sz val="9"/>
        <color theme="1"/>
        <rFont val="Arial Narrow Regular"/>
        <charset val="134"/>
      </rPr>
      <t>10</t>
    </r>
    <r>
      <rPr>
        <sz val="9"/>
        <color theme="1"/>
        <rFont val="宋体"/>
        <charset val="134"/>
      </rPr>
      <t>亿元以上；</t>
    </r>
  </si>
  <si>
    <t>2021年在“普利国际高端生产线扩建项目”中完成固定资产投资不低于6000万元。</t>
  </si>
  <si>
    <r>
      <rPr>
        <sz val="9"/>
        <rFont val="方正书宋_GBK"/>
        <charset val="134"/>
      </rPr>
      <t>补贴金额</t>
    </r>
    <r>
      <rPr>
        <sz val="9"/>
        <rFont val="Arial Narrow Regular"/>
        <charset val="134"/>
      </rPr>
      <t>=</t>
    </r>
    <r>
      <rPr>
        <sz val="9"/>
        <rFont val="方正书宋_GBK"/>
        <charset val="134"/>
      </rPr>
      <t>实际完成投资金额</t>
    </r>
    <r>
      <rPr>
        <sz val="9"/>
        <rFont val="Arial Narrow Regular"/>
        <charset val="134"/>
      </rPr>
      <t>×5%=17367.93×5%=868.40</t>
    </r>
  </si>
  <si>
    <t>海南长安国际制药有限公司</t>
  </si>
  <si>
    <t>按照“长安制药美安科技新城新厂建设项目”2021年完成固定资产投资的5%给予奖励，对项目年度完成投资使用的银行贷款按市场报价利率50%给予贴息。综合扶持力度不超过1500万元。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</si>
  <si>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年产值不低于</t>
    </r>
    <r>
      <rPr>
        <sz val="9"/>
        <color theme="1"/>
        <rFont val="Arial Narrow Regular"/>
        <charset val="134"/>
      </rPr>
      <t>11</t>
    </r>
    <r>
      <rPr>
        <sz val="9"/>
        <color theme="1"/>
        <rFont val="宋体"/>
        <charset val="134"/>
      </rPr>
      <t>亿元；</t>
    </r>
  </si>
  <si>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长安制药美安科技新城新厂建设项目</t>
    </r>
    <r>
      <rPr>
        <sz val="9"/>
        <color theme="1"/>
        <rFont val="Arial Narrow Regular"/>
        <charset val="134"/>
      </rPr>
      <t>”</t>
    </r>
    <r>
      <rPr>
        <sz val="9"/>
        <color theme="1"/>
        <rFont val="宋体"/>
        <charset val="134"/>
      </rPr>
      <t>中完成固定资产投资不低于</t>
    </r>
    <r>
      <rPr>
        <sz val="9"/>
        <color theme="1"/>
        <rFont val="Arial Narrow Regular"/>
        <charset val="134"/>
      </rPr>
      <t>6000</t>
    </r>
    <r>
      <rPr>
        <sz val="9"/>
        <color theme="1"/>
        <rFont val="宋体"/>
        <charset val="134"/>
      </rPr>
      <t>万元。</t>
    </r>
  </si>
  <si>
    <t>海南澳斯卡国际粮油有限公司</t>
  </si>
  <si>
    <t xml:space="preserve"> 苑希峰</t>
  </si>
  <si>
    <t>按照“年加工100万吨国际粮油产品加工项目”2021年完成固定资产投资的5%给予奖励，对项目年度完成投资使用的银行贷款按市场报价利率50%给予贴息。综合扶持力度不超过1500万元。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</si>
  <si>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年完成营业收入</t>
    </r>
    <r>
      <rPr>
        <sz val="9"/>
        <color theme="1"/>
        <rFont val="Arial Narrow Regular"/>
        <charset val="134"/>
      </rPr>
      <t>2</t>
    </r>
    <r>
      <rPr>
        <sz val="9"/>
        <color theme="1"/>
        <rFont val="宋体"/>
        <charset val="134"/>
      </rPr>
      <t>亿元；</t>
    </r>
  </si>
  <si>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年加工</t>
    </r>
    <r>
      <rPr>
        <sz val="9"/>
        <color theme="1"/>
        <rFont val="Arial Narrow Regular"/>
        <charset val="134"/>
      </rPr>
      <t>100</t>
    </r>
    <r>
      <rPr>
        <sz val="9"/>
        <color theme="1"/>
        <rFont val="宋体"/>
        <charset val="134"/>
      </rPr>
      <t>万吨国际粮油产品加工项目</t>
    </r>
    <r>
      <rPr>
        <sz val="9"/>
        <color theme="1"/>
        <rFont val="Arial Narrow Regular"/>
        <charset val="134"/>
      </rPr>
      <t>”</t>
    </r>
    <r>
      <rPr>
        <sz val="9"/>
        <color theme="1"/>
        <rFont val="宋体"/>
        <charset val="134"/>
      </rPr>
      <t>中完成固定资产投资不低于</t>
    </r>
    <r>
      <rPr>
        <sz val="9"/>
        <color theme="1"/>
        <rFont val="Arial Narrow Regular"/>
        <charset val="134"/>
      </rPr>
      <t>2</t>
    </r>
    <r>
      <rPr>
        <sz val="9"/>
        <color theme="1"/>
        <rFont val="宋体"/>
        <charset val="134"/>
      </rPr>
      <t>亿元。</t>
    </r>
  </si>
  <si>
    <t>海南春光食品有限公司</t>
  </si>
  <si>
    <t>按照“海南春光饮料加工厂”项目2021年完成固定资产投资的5%给予奖励，对项目年度完成投资使用的银行贷款按市场报价利率50%给予贴息。综合扶持力度不超过1500万元。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</si>
  <si>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海南春光饮料加工厂</t>
    </r>
    <r>
      <rPr>
        <sz val="9"/>
        <color theme="1"/>
        <rFont val="Arial Narrow Regular"/>
        <charset val="134"/>
      </rPr>
      <t>”</t>
    </r>
    <r>
      <rPr>
        <sz val="9"/>
        <color theme="1"/>
        <rFont val="宋体"/>
        <charset val="134"/>
      </rPr>
      <t>项目中完成固定资产投资不低于</t>
    </r>
    <r>
      <rPr>
        <sz val="9"/>
        <color theme="1"/>
        <rFont val="Arial Narrow Regular"/>
        <charset val="134"/>
      </rPr>
      <t>1</t>
    </r>
    <r>
      <rPr>
        <sz val="9"/>
        <color theme="1"/>
        <rFont val="宋体"/>
        <charset val="134"/>
      </rPr>
      <t>亿元。</t>
    </r>
  </si>
  <si>
    <r>
      <rPr>
        <sz val="9"/>
        <color theme="1"/>
        <rFont val="Arial Narrow Regular"/>
        <charset val="134"/>
      </rPr>
      <t>2021</t>
    </r>
    <r>
      <rPr>
        <sz val="9"/>
        <color theme="1"/>
        <rFont val="宋体"/>
        <charset val="134"/>
      </rPr>
      <t>年新招录员工</t>
    </r>
    <r>
      <rPr>
        <sz val="9"/>
        <color theme="1"/>
        <rFont val="Arial Narrow Regular"/>
        <charset val="134"/>
      </rPr>
      <t>100</t>
    </r>
    <r>
      <rPr>
        <sz val="9"/>
        <color theme="1"/>
        <rFont val="宋体"/>
        <charset val="134"/>
      </rPr>
      <t>人，全部签订劳动合同。</t>
    </r>
  </si>
  <si>
    <r>
      <rPr>
        <sz val="9"/>
        <color theme="1"/>
        <rFont val="Arial Narrow Regular"/>
        <charset val="134"/>
      </rPr>
      <t>2021</t>
    </r>
    <r>
      <rPr>
        <sz val="9"/>
        <color theme="1"/>
        <rFont val="宋体"/>
        <charset val="134"/>
      </rPr>
      <t>年新招录员工</t>
    </r>
    <r>
      <rPr>
        <sz val="9"/>
        <color theme="1"/>
        <rFont val="Arial Narrow Regular"/>
        <charset val="134"/>
      </rPr>
      <t>100</t>
    </r>
    <r>
      <rPr>
        <sz val="9"/>
        <color theme="1"/>
        <rFont val="宋体"/>
        <charset val="134"/>
      </rPr>
      <t>人</t>
    </r>
  </si>
  <si>
    <t>定安绿筑集成科技有限公司</t>
  </si>
  <si>
    <t>2021年在"海南绿筑装配式产业基地项目"中完成固定资产投资不低于1亿元;</t>
  </si>
  <si>
    <t>2021年内新招录员工30人,并 全部签订劳动合同(合同期限1年以上).</t>
  </si>
  <si>
    <r>
      <rPr>
        <sz val="9"/>
        <color theme="1"/>
        <rFont val="Arial Narrow Regular"/>
        <charset val="134"/>
      </rPr>
      <t>2021</t>
    </r>
    <r>
      <rPr>
        <sz val="9"/>
        <color theme="1"/>
        <rFont val="宋体"/>
        <charset val="134"/>
      </rPr>
      <t>年内新招录员工</t>
    </r>
    <r>
      <rPr>
        <sz val="9"/>
        <color theme="1"/>
        <rFont val="Arial Narrow Regular"/>
        <charset val="134"/>
      </rPr>
      <t>30</t>
    </r>
    <r>
      <rPr>
        <sz val="9"/>
        <color theme="1"/>
        <rFont val="宋体"/>
        <charset val="134"/>
      </rPr>
      <t>人</t>
    </r>
  </si>
  <si>
    <t>杭萧钢构(海南)有限公司</t>
  </si>
  <si>
    <t>支持措施: 按照"杭萧钢构装配式建筑智能制造产业基地项目"2021年完成固定资产投资的5%给予企业奖励,对年度完成投 资使用银行贷款的部分按市场报价利率50%给予贴息。综合扶持 力度不超过1500万元.</t>
  </si>
  <si>
    <t>2021年在"杭萧钢构装配式建筑智能制造产业基 地项目"中完成投资不低于8000万元;</t>
  </si>
  <si>
    <t>2021年新招录员工60人, 并全部签订劳动合同。</t>
  </si>
  <si>
    <r>
      <rPr>
        <sz val="9"/>
        <color theme="1"/>
        <rFont val="Arial Narrow Regular"/>
        <charset val="134"/>
      </rPr>
      <t>2021</t>
    </r>
    <r>
      <rPr>
        <sz val="9"/>
        <color theme="1"/>
        <rFont val="宋体"/>
        <charset val="134"/>
      </rPr>
      <t>年新招录员工</t>
    </r>
    <r>
      <rPr>
        <sz val="9"/>
        <color theme="1"/>
        <rFont val="Arial Narrow Regular"/>
        <charset val="134"/>
      </rPr>
      <t>60</t>
    </r>
    <r>
      <rPr>
        <sz val="9"/>
        <color theme="1"/>
        <rFont val="宋体"/>
        <charset val="134"/>
      </rPr>
      <t>人</t>
    </r>
  </si>
  <si>
    <t>海南洋浦叁生万物服务消费机器人制造有限公司</t>
  </si>
  <si>
    <t xml:space="preserve"> 按照"三生万物人工智能年产5000台智能巡检机器人项目"2021年完成固定资产投资的5%给予企业奖励,对年度 完成投资使用银行贷款的部分按市场报价利率50%给予贴息。综合扶持力度不超过1500万元.</t>
  </si>
  <si>
    <t>2021年在“三生万物人工智能年产5000台智能 巡检机器人项目"中完成固定投资不低于9000万元 ;</t>
  </si>
  <si>
    <t>2021年底前项目主体结构封顶 ( 共3栋),由省工业和信息化厅会同洋浦经济开发区管委会验收确认。</t>
  </si>
  <si>
    <r>
      <rPr>
        <sz val="9"/>
        <color theme="1"/>
        <rFont val="Arial Narrow Regular"/>
        <charset val="134"/>
      </rPr>
      <t>2021</t>
    </r>
    <r>
      <rPr>
        <sz val="9"/>
        <color theme="1"/>
        <rFont val="宋体"/>
        <charset val="134"/>
      </rPr>
      <t>年底前项目主体结构封顶</t>
    </r>
    <r>
      <rPr>
        <sz val="9"/>
        <color theme="1"/>
        <rFont val="Arial Narrow Regular"/>
        <charset val="134"/>
      </rPr>
      <t xml:space="preserve"> ( </t>
    </r>
    <r>
      <rPr>
        <sz val="9"/>
        <color theme="1"/>
        <rFont val="宋体"/>
        <charset val="134"/>
      </rPr>
      <t>共</t>
    </r>
    <r>
      <rPr>
        <sz val="9"/>
        <color theme="1"/>
        <rFont val="Arial Narrow Regular"/>
        <charset val="134"/>
      </rPr>
      <t>3</t>
    </r>
    <r>
      <rPr>
        <sz val="9"/>
        <color theme="1"/>
        <rFont val="宋体"/>
        <charset val="134"/>
      </rPr>
      <t>栋</t>
    </r>
    <r>
      <rPr>
        <sz val="9"/>
        <color theme="1"/>
        <rFont val="Arial Narrow Regular"/>
        <charset val="134"/>
      </rPr>
      <t>)</t>
    </r>
  </si>
  <si>
    <t>中大(海南)智能科技有限公司</t>
  </si>
  <si>
    <t>按照"中大检测海南智能产业生产基地项目一期" 2021年完成固定资产投资的5%给予企业奖励,对年度完成投资使用银行贷款的部分按市场报价利率50%给予贴息。综合扶持力度不超过1500万元.</t>
  </si>
  <si>
    <t>2021年在"中大检测海南智能产业生产基地项目一期"中完成固定资产投资不低于4500万元;</t>
  </si>
  <si>
    <t>2021年新招录员工20人,并全部签订劳动合同.</t>
  </si>
  <si>
    <r>
      <rPr>
        <sz val="9"/>
        <color theme="1"/>
        <rFont val="Arial Narrow Regular"/>
        <charset val="134"/>
      </rPr>
      <t>2021</t>
    </r>
    <r>
      <rPr>
        <sz val="9"/>
        <color theme="1"/>
        <rFont val="宋体"/>
        <charset val="134"/>
      </rPr>
      <t>年新招录员工</t>
    </r>
    <r>
      <rPr>
        <sz val="9"/>
        <color theme="1"/>
        <rFont val="Arial Narrow Regular"/>
        <charset val="134"/>
      </rPr>
      <t>20</t>
    </r>
    <r>
      <rPr>
        <sz val="9"/>
        <color theme="1"/>
        <rFont val="宋体"/>
        <charset val="134"/>
      </rPr>
      <t>人</t>
    </r>
  </si>
  <si>
    <t>海南美亚铜业科技有限公司</t>
  </si>
  <si>
    <t>按照"高性能铜加工材生产基地"项目2021年完 成固定资产投资的5%给予企业奖励,对年度完成投资使用银行贷 款的部分按市场报价利率50%给予贴息。综合扶持力度不超过 1500万元。</t>
  </si>
  <si>
    <t>2021年在"高性能铜加工材生产基地"项目中完 成固定资产投资不低于5000万元;</t>
  </si>
  <si>
    <t>2021年新招录员工10人,并 签订劳动合同。</t>
  </si>
  <si>
    <r>
      <rPr>
        <sz val="9"/>
        <color theme="1"/>
        <rFont val="Arial Narrow Regular"/>
        <charset val="134"/>
      </rPr>
      <t>2021</t>
    </r>
    <r>
      <rPr>
        <sz val="9"/>
        <color theme="1"/>
        <rFont val="宋体"/>
        <charset val="134"/>
      </rPr>
      <t>年新招录员工</t>
    </r>
    <r>
      <rPr>
        <sz val="9"/>
        <color theme="1"/>
        <rFont val="Arial Narrow Regular"/>
        <charset val="134"/>
      </rPr>
      <t>10</t>
    </r>
    <r>
      <rPr>
        <sz val="9"/>
        <color theme="1"/>
        <rFont val="宋体"/>
        <charset val="134"/>
      </rPr>
      <t>人</t>
    </r>
  </si>
  <si>
    <t>三亚苑鼎演艺有限公司</t>
  </si>
  <si>
    <t>于晓丹</t>
  </si>
  <si>
    <t>按照"丝路欢乐世界(海南) 项目"2021年完成 固定资产投资的5%给予企业奖励,对年度完成投资使用银行贷款 的部分按市场报价利率50%给予贴息.综合扶持力度不超过1500 万元。</t>
  </si>
  <si>
    <t>2021年在"丝路欢乐世界(海南) 项目 " 中完成 固定资产投资不低于2亿元;</t>
  </si>
  <si>
    <t>按照适用的市场报价利率计算的利息为406.44万元，综合扶持力度不超1500万元，故应补贴115.10万元</t>
  </si>
  <si>
    <t>实际完成投资金额×5%=27698.00*5%=1384.90</t>
  </si>
  <si>
    <t>2021年实现营业收入2000万元.</t>
  </si>
  <si>
    <t>海南游礼旅游文化集团有限公司(含下属子、孙公司)</t>
  </si>
  <si>
    <t xml:space="preserve"> 按照2021年营业收入3%(不含税) 给予企业奖励,最高不超过400万元.</t>
  </si>
  <si>
    <t xml:space="preserve">2021年实现营业收入(含税)不少于8000万元; </t>
  </si>
  <si>
    <t>实际实现营业收入*3%=9270.06*3%=278.10</t>
  </si>
  <si>
    <t>2021年底在岗员工160人以上,并全部签订劳动合同.</t>
  </si>
  <si>
    <r>
      <rPr>
        <sz val="9"/>
        <color theme="1"/>
        <rFont val="Arial Narrow Regular"/>
        <charset val="134"/>
      </rPr>
      <t>2021</t>
    </r>
    <r>
      <rPr>
        <sz val="9"/>
        <color theme="1"/>
        <rFont val="宋体"/>
        <charset val="134"/>
      </rPr>
      <t>年底在岗员工</t>
    </r>
    <r>
      <rPr>
        <sz val="9"/>
        <color theme="1"/>
        <rFont val="Arial Narrow Regular"/>
        <charset val="134"/>
      </rPr>
      <t>160</t>
    </r>
    <r>
      <rPr>
        <sz val="9"/>
        <color theme="1"/>
        <rFont val="宋体"/>
        <charset val="134"/>
      </rPr>
      <t>人以上</t>
    </r>
  </si>
  <si>
    <t>2021年完成投入不少于3000万元(含当年所有租金费用,包括但不限于租 金、抽成扣点、管理服务等各商业体不同形式的租金模式、装修 费、设计费、物业费、公共能源费、人工成本、仓储物流费、广 告宣传费等）。</t>
  </si>
  <si>
    <t>海南瑞宏教育文化投资有限公司</t>
  </si>
  <si>
    <t>按照"三亚中学"项目2021年完成固定资产投资的5%给予企业奖励,对年度完成投资使用银行贷款的部分按市场 报价利率50%给予贴息.综合扶持力度不超过1500万元.</t>
  </si>
  <si>
    <t>2021年在"三亚中学"项目中完成投资不低于2亿元;</t>
  </si>
  <si>
    <t>2021年确保三亚中学高中部9月开学,由省教育厅会同三亚市于9月验收确认。</t>
  </si>
  <si>
    <r>
      <rPr>
        <sz val="9"/>
        <color theme="1"/>
        <rFont val="Arial Narrow Regular"/>
        <charset val="134"/>
      </rPr>
      <t>2021</t>
    </r>
    <r>
      <rPr>
        <sz val="9"/>
        <color theme="1"/>
        <rFont val="宋体"/>
        <charset val="134"/>
      </rPr>
      <t>年确保三亚中学高中部</t>
    </r>
    <r>
      <rPr>
        <sz val="9"/>
        <color theme="1"/>
        <rFont val="Arial Narrow Regular"/>
        <charset val="134"/>
      </rPr>
      <t>9</t>
    </r>
    <r>
      <rPr>
        <sz val="9"/>
        <color theme="1"/>
        <rFont val="宋体"/>
        <charset val="134"/>
      </rPr>
      <t>月开学</t>
    </r>
  </si>
  <si>
    <r>
      <rPr>
        <sz val="9"/>
        <color theme="1"/>
        <rFont val="Arial Narrow Regular"/>
        <charset val="134"/>
      </rPr>
      <t>2021</t>
    </r>
    <r>
      <rPr>
        <sz val="9"/>
        <color theme="1"/>
        <rFont val="宋体"/>
        <charset val="134"/>
      </rPr>
      <t>年9月1日开学</t>
    </r>
  </si>
  <si>
    <t>海南现代妇幼医院有限公司</t>
  </si>
  <si>
    <t>按照"海南现代妇幼医院"项目2021年完成固定资产投资的5%给予企业奖励.扶持力度不超过1500万元.</t>
  </si>
  <si>
    <t>2021年在"海南现代妇幼医院"项目中完成固定 资产投资3亿元;</t>
  </si>
  <si>
    <r>
      <rPr>
        <sz val="9"/>
        <color theme="1"/>
        <rFont val="SimSun"/>
        <charset val="134"/>
      </rPr>
      <t>实际完成投资金额×5%=32077.00*5%=1603.85，不超过</t>
    </r>
    <r>
      <rPr>
        <sz val="9"/>
        <color theme="1"/>
        <rFont val="Times New Roman"/>
        <charset val="134"/>
      </rPr>
      <t>1500</t>
    </r>
    <r>
      <rPr>
        <sz val="9"/>
        <color theme="1"/>
        <rFont val="SimSun"/>
        <charset val="134"/>
      </rPr>
      <t>万元，建议1500万元。</t>
    </r>
  </si>
  <si>
    <t>2021年新增就业人数420人,并全部签订劳动 合同。</t>
  </si>
  <si>
    <r>
      <rPr>
        <sz val="9"/>
        <color theme="1"/>
        <rFont val="Arial Narrow Regular"/>
        <charset val="134"/>
      </rPr>
      <t>2021</t>
    </r>
    <r>
      <rPr>
        <sz val="9"/>
        <color theme="1"/>
        <rFont val="宋体"/>
        <charset val="134"/>
      </rPr>
      <t>年新增就业人数</t>
    </r>
    <r>
      <rPr>
        <sz val="9"/>
        <color theme="1"/>
        <rFont val="Arial Narrow Regular"/>
        <charset val="134"/>
      </rPr>
      <t>420</t>
    </r>
    <r>
      <rPr>
        <sz val="9"/>
        <color theme="1"/>
        <rFont val="宋体"/>
        <charset val="134"/>
      </rPr>
      <t>人</t>
    </r>
  </si>
  <si>
    <t>海南省肿瘤医院有限公司</t>
  </si>
  <si>
    <t>按照"海南成美医院"项目2021年完成固定资产投资的5%给予企业奖励.扶持力度不超过1500万元.</t>
  </si>
  <si>
    <t>2021年在"海南成美医院"项目中完成固定资产投资1.98亿元;</t>
  </si>
  <si>
    <r>
      <rPr>
        <sz val="9"/>
        <color theme="1"/>
        <rFont val="方正书宋_GBK"/>
        <charset val="134"/>
      </rPr>
      <t>完成项目投资额</t>
    </r>
    <r>
      <rPr>
        <sz val="9"/>
        <color theme="1"/>
        <rFont val="方正书宋_GBK"/>
        <charset val="134"/>
      </rPr>
      <t>*5%</t>
    </r>
    <r>
      <rPr>
        <sz val="9"/>
        <color theme="1"/>
        <rFont val="方正书宋_GBK"/>
        <charset val="134"/>
      </rPr>
      <t>=27020.85*5%</t>
    </r>
    <r>
      <rPr>
        <sz val="9"/>
        <color theme="1"/>
        <rFont val="方正书宋_GBK"/>
        <charset val="134"/>
      </rPr>
      <t>=1351.04</t>
    </r>
  </si>
  <si>
    <t>2021年新招录员工100人,均签订劳动合同或就业见习协议。</t>
  </si>
  <si>
    <t>2021年新招录员工100人</t>
  </si>
  <si>
    <t>海南成美国际养老康复中心有限公司</t>
  </si>
  <si>
    <t>按照"博鳌成美国际医学中心项目二期"2021年完成固定资产投资的5%给予企业奖励.扶持力度不超过1500万 元。</t>
  </si>
  <si>
    <t>2021年在"博鳌成美国际医学中心项目二期"中完成固定资产投资1.3亿元;</t>
  </si>
  <si>
    <t>完成项目投资额*5%=18813*5%=940.65</t>
  </si>
  <si>
    <t>未抵扣进项税额</t>
  </si>
  <si>
    <t>该项目A地块门诊医技楼主体结构2021年底前封顶.</t>
  </si>
  <si>
    <r>
      <rPr>
        <sz val="9"/>
        <color theme="1"/>
        <rFont val="宋体"/>
        <charset val="134"/>
      </rPr>
      <t>主体结构</t>
    </r>
    <r>
      <rPr>
        <sz val="9"/>
        <color theme="1"/>
        <rFont val="Arial Narrow Regular"/>
        <charset val="134"/>
      </rPr>
      <t>2021</t>
    </r>
    <r>
      <rPr>
        <sz val="9"/>
        <color theme="1"/>
        <rFont val="宋体"/>
        <charset val="134"/>
      </rPr>
      <t>年底前封顶</t>
    </r>
  </si>
  <si>
    <t>海口普高仓储有限公司</t>
  </si>
  <si>
    <t>按照"海口粤海物流项目"2021年完成固定资产投资的5%给予企业奖励,对年度完成投资使用银行贷款的部分按市场报价利率50%给予贴息.综合扶持力度不超过1500万元.</t>
  </si>
  <si>
    <t>2021年在"海口粤海物流项目"中完成固定资产 投资不低于1亿元;</t>
  </si>
  <si>
    <r>
      <rPr>
        <sz val="9"/>
        <color theme="1"/>
        <rFont val="宋体"/>
        <charset val="134"/>
      </rPr>
      <t>按适用的市场报价利率计算的利息</t>
    </r>
    <r>
      <rPr>
        <sz val="9"/>
        <color theme="1"/>
        <rFont val="方正书宋_GBK"/>
        <charset val="134"/>
      </rPr>
      <t>*50%，其中贷款使用金额以不超过审定投资额为限</t>
    </r>
    <r>
      <rPr>
        <sz val="9"/>
        <color theme="1"/>
        <rFont val="宋体"/>
        <charset val="134"/>
      </rPr>
      <t>=424.38*50%=212.19</t>
    </r>
  </si>
  <si>
    <r>
      <rPr>
        <sz val="9"/>
        <color theme="1"/>
        <rFont val="SimSun"/>
        <charset val="134"/>
      </rPr>
      <t>完成项目投资额</t>
    </r>
    <r>
      <rPr>
        <sz val="9"/>
        <color theme="1"/>
        <rFont val="Times New Roman"/>
        <charset val="134"/>
      </rPr>
      <t>*5%</t>
    </r>
    <r>
      <rPr>
        <sz val="9"/>
        <color theme="1"/>
        <rFont val="方正书宋_GBK"/>
        <charset val="134"/>
      </rPr>
      <t>=13588*5%</t>
    </r>
    <r>
      <rPr>
        <sz val="9"/>
        <color theme="1"/>
        <rFont val="方正书宋_GBK"/>
        <charset val="134"/>
      </rPr>
      <t>=679.40</t>
    </r>
  </si>
  <si>
    <t>2021年新增就业人数20人,并全部签订劳动合同。</t>
  </si>
  <si>
    <t>2021年新增就业人数20人</t>
  </si>
  <si>
    <t>对赌协议条件“项目投资以第三方评估机构出具的审计报告为准”</t>
  </si>
  <si>
    <t>海南新西成实业有限公司</t>
  </si>
  <si>
    <t>按照"海口市西城汇物流中心"项目2021年完成固定资产投资的5%给予企业奖励,对年度完成投资使用银行贷款的部分按市场报价利率50%给予贴息.综合扶持力度不超过1500万元。</t>
  </si>
  <si>
    <t>2021年在"海口市西城汇物流中心"项目中完成固定资产投资不低于1亿元;</t>
  </si>
  <si>
    <t>按适用的市场报价利率计算的利息*50%，其中贷款使用金额以不超过审定投资额为限=578.32*50%=289.16</t>
  </si>
  <si>
    <r>
      <rPr>
        <sz val="9"/>
        <color theme="1"/>
        <rFont val="SimSun"/>
        <charset val="134"/>
      </rPr>
      <t>完成项目投资额</t>
    </r>
    <r>
      <rPr>
        <sz val="9"/>
        <color theme="1"/>
        <rFont val="Times New Roman"/>
        <charset val="134"/>
      </rPr>
      <t>*5%</t>
    </r>
    <r>
      <rPr>
        <sz val="9"/>
        <color theme="1"/>
        <rFont val="方正书宋_GBK"/>
        <charset val="134"/>
      </rPr>
      <t>=12437.00*5%=621.85</t>
    </r>
  </si>
  <si>
    <t>2021年海口市西城汇物流中心园区入驻企业新增就业人数不少于50人,全部签订劳动合同.</t>
  </si>
  <si>
    <r>
      <rPr>
        <sz val="9"/>
        <color theme="1"/>
        <rFont val="宋体"/>
        <charset val="134"/>
      </rPr>
      <t>入驻企业新增就业人数不少于</t>
    </r>
    <r>
      <rPr>
        <sz val="9"/>
        <color theme="1"/>
        <rFont val="Arial Narrow Regular"/>
        <charset val="134"/>
      </rPr>
      <t>50</t>
    </r>
    <r>
      <rPr>
        <sz val="9"/>
        <color theme="1"/>
        <rFont val="宋体"/>
        <charset val="134"/>
      </rPr>
      <t>人</t>
    </r>
  </si>
  <si>
    <t>海南圆通速递有限公司</t>
  </si>
  <si>
    <t>按照"圆通区域总部及航空物流基地"项目2021年完成固定资产投资的5%给予企业奖励.扶持力度不超过1500万元。</t>
  </si>
  <si>
    <t>2021年在"圆通区域总部及航空物流枢纽基地项目"中完成固定资产投资不少于1亿元;</t>
  </si>
  <si>
    <r>
      <rPr>
        <sz val="9"/>
        <color theme="1"/>
        <rFont val="SimSun"/>
        <charset val="134"/>
      </rPr>
      <t>完成项目投资额</t>
    </r>
    <r>
      <rPr>
        <sz val="9"/>
        <color theme="1"/>
        <rFont val="Times New Roman"/>
        <charset val="134"/>
      </rPr>
      <t>*5%</t>
    </r>
    <r>
      <rPr>
        <sz val="9"/>
        <color theme="1"/>
        <rFont val="方正书宋_GBK"/>
        <charset val="134"/>
      </rPr>
      <t>=18413.06*5%=920.65</t>
    </r>
  </si>
  <si>
    <t>2021年新招录员工50人,全部签订劳动合同.</t>
  </si>
  <si>
    <r>
      <rPr>
        <sz val="9"/>
        <color theme="1"/>
        <rFont val="Arial Narrow Regular"/>
        <charset val="134"/>
      </rPr>
      <t>2021</t>
    </r>
    <r>
      <rPr>
        <sz val="9"/>
        <color theme="1"/>
        <rFont val="宋体"/>
        <charset val="134"/>
      </rPr>
      <t>年新招录员工</t>
    </r>
    <r>
      <rPr>
        <sz val="9"/>
        <color theme="1"/>
        <rFont val="Arial Narrow Regular"/>
        <charset val="134"/>
      </rPr>
      <t>50</t>
    </r>
    <r>
      <rPr>
        <sz val="9"/>
        <color theme="1"/>
        <rFont val="宋体"/>
        <charset val="134"/>
      </rPr>
      <t>人</t>
    </r>
  </si>
  <si>
    <t>海南口味王科技发展有限公司</t>
  </si>
  <si>
    <t>李恒芳</t>
  </si>
  <si>
    <t>按照"海南槟榔城基地一期"项目2021年完成固定资产投资的5%给予企业奖励.扶持力度不超过1500万元.</t>
  </si>
  <si>
    <t>2021年实现产值30亿元;</t>
  </si>
  <si>
    <t>2021年在"海南槟榔城基地一期"项目中完成固定资产投资3亿元。</t>
  </si>
  <si>
    <t>陵水晨海种业有限公司</t>
  </si>
  <si>
    <t>按照"陵水县水产南繁苗种产业项目"2021年完 成固定资产投资的5%给予企业奖励,对年度完成投资使用银行贷 款的部分按市场报价利率50%给予贴息。综合扶持力度不超过 1500万元.</t>
  </si>
  <si>
    <t>2021年在"陵水县水产南繁苗种产业项目"中完成固定资产投资不低于3500万元;</t>
  </si>
  <si>
    <t>2021年申请发明专利10项.</t>
  </si>
  <si>
    <r>
      <rPr>
        <sz val="9"/>
        <color theme="1"/>
        <rFont val="Arial Narrow Regular"/>
        <charset val="134"/>
      </rPr>
      <t>2021</t>
    </r>
    <r>
      <rPr>
        <sz val="9"/>
        <color theme="1"/>
        <rFont val="宋体"/>
        <charset val="134"/>
      </rPr>
      <t>年申请发明专利</t>
    </r>
    <r>
      <rPr>
        <sz val="9"/>
        <color theme="1"/>
        <rFont val="Arial Narrow Regular"/>
        <charset val="134"/>
      </rPr>
      <t>10</t>
    </r>
    <r>
      <rPr>
        <sz val="9"/>
        <color theme="1"/>
        <rFont val="宋体"/>
        <charset val="134"/>
      </rPr>
      <t>项</t>
    </r>
  </si>
  <si>
    <t>海南农垦草畜猪业有限公司</t>
  </si>
  <si>
    <t>按照"海南农垦兴牧农牧科技有限公司东兴10万头现代高效生猪养殖项目"2021年完成固定资产投资的5%给予 企业奖励,对年度完成投资使用银行贷款的部分按市场报价利率50%给予贴息.综合扶持力度不超过1500万元.</t>
  </si>
  <si>
    <t>2021年实现营业收入不低于5亿元;</t>
  </si>
  <si>
    <t>2021年在"海南农垦兴牧农牧科技有限公司东兴10万头现代高效生猪养殖项 目"中完成固定资产投资不低于8000万元.</t>
  </si>
  <si>
    <t>海南云富渔业有限公司</t>
  </si>
  <si>
    <t>按照"水产品加工建设项目"2021年完成固定资 产投资的5%给予企业奖励,对年度完成投资使用银行贷款的部分按市场报价利率50%给予贴息.综合扶持力度不超过1500万元.</t>
  </si>
  <si>
    <t>2021年在"水产品加工建设项目"中完成固定资产投资不低于7000万元 ;</t>
  </si>
  <si>
    <t>2021年底前该项目主体结构完工,由省工业和信息化厅会同文昌市政府验收确认。</t>
  </si>
  <si>
    <r>
      <rPr>
        <sz val="9"/>
        <color theme="1"/>
        <rFont val="Arial Narrow Regular"/>
        <charset val="134"/>
      </rPr>
      <t>2021</t>
    </r>
    <r>
      <rPr>
        <sz val="9"/>
        <color theme="1"/>
        <rFont val="宋体"/>
        <charset val="134"/>
      </rPr>
      <t>年底前该项目主体结构完工</t>
    </r>
  </si>
  <si>
    <t>主体结构已完工</t>
  </si>
  <si>
    <t>海南省农垦五指山茶业集团股份有限公司</t>
  </si>
  <si>
    <t>按照"海垦茶业生态科技园(一期) 项目"2021 年完成固定资产投资的5%给予企业奖励,对年度完成投资使用银 行贷款的部分按市场报价利率50%给予贴息。综合扶持力度不超过1500万元.</t>
  </si>
  <si>
    <t>2021年完成营业收入5000万元;</t>
  </si>
  <si>
    <t>2021年在"海垦茶业生态科技园(一期) 项目"中完成固定资产投资5000万元。</t>
  </si>
  <si>
    <t>2021年支持企业扩投资稳增长扶持计划（第二批）验收结果统计表</t>
  </si>
  <si>
    <r>
      <rPr>
        <sz val="9"/>
        <color theme="1"/>
        <rFont val="宋体"/>
        <charset val="134"/>
      </rPr>
      <t>对赌指标</t>
    </r>
    <r>
      <rPr>
        <sz val="9"/>
        <color theme="1"/>
        <rFont val="Arial Narrow Regular"/>
        <charset val="134"/>
      </rPr>
      <t>1</t>
    </r>
  </si>
  <si>
    <t>海口市裕同环保科技有限公司</t>
  </si>
  <si>
    <t>按照“裕同科技环保及高端包装产业基地”项目2021年完成固定资产投资的7%给予企业奖励，对项目年度完成投资使用的银行贷款按市场报价利率50%给予贴息。综合扶持力度不超过1500万元。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</si>
  <si>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年在“裕同科技环保及高端包装产业基地”项目中完成固定资产投资不低于</t>
    </r>
    <r>
      <rPr>
        <sz val="9"/>
        <color theme="1"/>
        <rFont val="Arial Narrow Regular"/>
        <charset val="134"/>
      </rPr>
      <t>7000</t>
    </r>
    <r>
      <rPr>
        <sz val="9"/>
        <color theme="1"/>
        <rFont val="宋体"/>
        <charset val="134"/>
      </rPr>
      <t>万元；</t>
    </r>
  </si>
  <si>
    <r>
      <rPr>
        <sz val="9"/>
        <color theme="1"/>
        <rFont val="Arial Narrow Regular"/>
        <charset val="134"/>
      </rPr>
      <t>2021</t>
    </r>
    <r>
      <rPr>
        <sz val="9"/>
        <color theme="1"/>
        <rFont val="宋体"/>
        <charset val="134"/>
      </rPr>
      <t>年新增就业人数不低于</t>
    </r>
    <r>
      <rPr>
        <sz val="9"/>
        <color theme="1"/>
        <rFont val="Arial Narrow Regular"/>
        <charset val="134"/>
      </rPr>
      <t>50</t>
    </r>
    <r>
      <rPr>
        <sz val="9"/>
        <color theme="1"/>
        <rFont val="宋体"/>
        <charset val="134"/>
      </rPr>
      <t>人，其中企业直招不低于</t>
    </r>
    <r>
      <rPr>
        <sz val="9"/>
        <color theme="1"/>
        <rFont val="Arial Narrow Regular"/>
        <charset val="134"/>
      </rPr>
      <t>10</t>
    </r>
    <r>
      <rPr>
        <sz val="9"/>
        <color theme="1"/>
        <rFont val="宋体"/>
        <charset val="134"/>
      </rPr>
      <t>人并全部签订劳动合同，劳务派遣不低于</t>
    </r>
    <r>
      <rPr>
        <sz val="9"/>
        <color theme="1"/>
        <rFont val="Arial Narrow Regular"/>
        <charset val="134"/>
      </rPr>
      <t>40</t>
    </r>
    <r>
      <rPr>
        <sz val="9"/>
        <color theme="1"/>
        <rFont val="宋体"/>
        <charset val="134"/>
      </rPr>
      <t>人。</t>
    </r>
  </si>
  <si>
    <r>
      <rPr>
        <sz val="9"/>
        <color theme="1"/>
        <rFont val="Arial Narrow Regular"/>
        <charset val="134"/>
      </rPr>
      <t>2021</t>
    </r>
    <r>
      <rPr>
        <sz val="9"/>
        <color theme="1"/>
        <rFont val="宋体"/>
        <charset val="134"/>
      </rPr>
      <t>年新增就业人数不低于</t>
    </r>
    <r>
      <rPr>
        <sz val="9"/>
        <color theme="1"/>
        <rFont val="Arial Narrow Regular"/>
        <charset val="134"/>
      </rPr>
      <t>50</t>
    </r>
    <r>
      <rPr>
        <sz val="9"/>
        <color theme="1"/>
        <rFont val="宋体"/>
        <charset val="134"/>
      </rPr>
      <t>人</t>
    </r>
  </si>
  <si>
    <t>海南海福新材料有限公司</t>
  </si>
  <si>
    <t>按照“新型生物降解材料产业基地项目”2021年完成固定资产投资的7%给予企业奖励，对项目年度完成投资使用的银行贷款按市场报价利率50%给予贴息。综合扶持力度不超过1500万元。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</si>
  <si>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新型生物降解材料产业基地项目</t>
    </r>
    <r>
      <rPr>
        <sz val="9"/>
        <color theme="1"/>
        <rFont val="Arial Narrow Regular"/>
        <charset val="134"/>
      </rPr>
      <t>”</t>
    </r>
    <r>
      <rPr>
        <sz val="9"/>
        <color theme="1"/>
        <rFont val="宋体"/>
        <charset val="134"/>
      </rPr>
      <t>中完成固定资产投资不低于</t>
    </r>
    <r>
      <rPr>
        <sz val="9"/>
        <color theme="1"/>
        <rFont val="Arial Narrow Regular"/>
        <charset val="134"/>
      </rPr>
      <t>5000</t>
    </r>
    <r>
      <rPr>
        <sz val="9"/>
        <color theme="1"/>
        <rFont val="宋体"/>
        <charset val="134"/>
      </rPr>
      <t>万元；</t>
    </r>
  </si>
  <si>
    <t>已剔除二手设备及租出设备</t>
  </si>
  <si>
    <r>
      <rPr>
        <sz val="9"/>
        <color theme="1"/>
        <rFont val="Arial Narrow Regular"/>
        <charset val="134"/>
      </rPr>
      <t>2021</t>
    </r>
    <r>
      <rPr>
        <sz val="9"/>
        <color theme="1"/>
        <rFont val="宋体"/>
        <charset val="134"/>
      </rPr>
      <t>年新增签订一年期以上劳动合同和劳务协议就业人数不低于</t>
    </r>
    <r>
      <rPr>
        <sz val="9"/>
        <color theme="1"/>
        <rFont val="Arial Narrow Regular"/>
        <charset val="134"/>
      </rPr>
      <t>10</t>
    </r>
    <r>
      <rPr>
        <sz val="9"/>
        <color theme="1"/>
        <rFont val="宋体"/>
        <charset val="134"/>
      </rPr>
      <t>人。</t>
    </r>
  </si>
  <si>
    <r>
      <rPr>
        <sz val="9"/>
        <color theme="1"/>
        <rFont val="Arial Narrow Regular"/>
        <charset val="134"/>
      </rPr>
      <t>2021</t>
    </r>
    <r>
      <rPr>
        <sz val="9"/>
        <color theme="1"/>
        <rFont val="宋体"/>
        <charset val="134"/>
      </rPr>
      <t>年新增就业人数不低于</t>
    </r>
    <r>
      <rPr>
        <sz val="9"/>
        <color theme="1"/>
        <rFont val="Arial Narrow Regular"/>
        <charset val="134"/>
      </rPr>
      <t>10</t>
    </r>
    <r>
      <rPr>
        <sz val="9"/>
        <color theme="1"/>
        <rFont val="宋体"/>
        <charset val="134"/>
      </rPr>
      <t>人</t>
    </r>
  </si>
  <si>
    <t>海南恒鑫环保科技有限公司</t>
  </si>
  <si>
    <t>按照“海南恒鑫年产1.2万吨全生物降解一次性餐饮具项目”2021年完成固定资产投资的7%给予企业奖励，对项目年度完成投资使用的银行贷款按市场报价利率50%给予贴息。综合扶持力度不超过1500万元。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</si>
  <si>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海南恒鑫年产</t>
    </r>
    <r>
      <rPr>
        <sz val="9"/>
        <color theme="1"/>
        <rFont val="Arial Narrow Regular"/>
        <charset val="134"/>
      </rPr>
      <t>1.2</t>
    </r>
    <r>
      <rPr>
        <sz val="9"/>
        <color theme="1"/>
        <rFont val="宋体"/>
        <charset val="134"/>
      </rPr>
      <t>万吨全生物降解一次性餐饮具项目</t>
    </r>
    <r>
      <rPr>
        <sz val="9"/>
        <color theme="1"/>
        <rFont val="Arial Narrow Regular"/>
        <charset val="134"/>
      </rPr>
      <t>”</t>
    </r>
    <r>
      <rPr>
        <sz val="9"/>
        <color theme="1"/>
        <rFont val="宋体"/>
        <charset val="134"/>
      </rPr>
      <t>中完成固定资产投资不低于</t>
    </r>
    <r>
      <rPr>
        <sz val="9"/>
        <color theme="1"/>
        <rFont val="Arial Narrow Regular"/>
        <charset val="134"/>
      </rPr>
      <t>2500</t>
    </r>
    <r>
      <rPr>
        <sz val="9"/>
        <color theme="1"/>
        <rFont val="宋体"/>
        <charset val="134"/>
      </rPr>
      <t>万元；</t>
    </r>
  </si>
  <si>
    <r>
      <rPr>
        <sz val="9"/>
        <color theme="1"/>
        <rFont val="Arial Narrow Regular"/>
        <charset val="134"/>
      </rPr>
      <t>2021</t>
    </r>
    <r>
      <rPr>
        <sz val="9"/>
        <color theme="1"/>
        <rFont val="宋体"/>
        <charset val="134"/>
      </rPr>
      <t>年该企业实现营业收入不低于</t>
    </r>
    <r>
      <rPr>
        <sz val="9"/>
        <color theme="1"/>
        <rFont val="Arial Narrow Regular"/>
        <charset val="134"/>
      </rPr>
      <t>3500</t>
    </r>
    <r>
      <rPr>
        <sz val="9"/>
        <color theme="1"/>
        <rFont val="宋体"/>
        <charset val="134"/>
      </rPr>
      <t>万元。</t>
    </r>
  </si>
  <si>
    <t>华熙生物科技（海南）有限公司</t>
  </si>
  <si>
    <t>按照“华熙生物科技产业园”项目2021年完成固定资产投资的5%给予企业奖励，对项目年度完成投资使用的银行贷款按市场报价利率50%给予贴息。综合扶持力度不超过1500万元。</t>
  </si>
  <si>
    <r>
      <rPr>
        <sz val="9"/>
        <rFont val="Arial Narrow Regular"/>
        <charset val="134"/>
      </rPr>
      <t>2021</t>
    </r>
    <r>
      <rPr>
        <sz val="9"/>
        <rFont val="宋体"/>
        <charset val="134"/>
      </rPr>
      <t>年在</t>
    </r>
    <r>
      <rPr>
        <sz val="9"/>
        <rFont val="Arial Narrow Regular"/>
        <charset val="134"/>
      </rPr>
      <t>“</t>
    </r>
    <r>
      <rPr>
        <sz val="9"/>
        <rFont val="宋体"/>
        <charset val="134"/>
      </rPr>
      <t>华熙生物科技产业园</t>
    </r>
    <r>
      <rPr>
        <sz val="9"/>
        <rFont val="Arial Narrow Regular"/>
        <charset val="134"/>
      </rPr>
      <t>”</t>
    </r>
    <r>
      <rPr>
        <sz val="9"/>
        <rFont val="宋体"/>
        <charset val="134"/>
      </rPr>
      <t>项目中完成固定资产投资不低于</t>
    </r>
    <r>
      <rPr>
        <sz val="9"/>
        <rFont val="Arial Narrow Regular"/>
        <charset val="134"/>
      </rPr>
      <t>6000</t>
    </r>
    <r>
      <rPr>
        <sz val="9"/>
        <rFont val="宋体"/>
        <charset val="134"/>
      </rPr>
      <t>万元；</t>
    </r>
  </si>
  <si>
    <t>2021年该企业实现营业收入不低于1.5亿元。</t>
  </si>
  <si>
    <t>未提供审计报告</t>
  </si>
  <si>
    <t>三亚中科遥感信息产业园投资有限公司</t>
  </si>
  <si>
    <t>按照“三亚太空科技馆”项目2021年完成固定资产投资的5%给予企业奖励，对项目年度完成投资使用的银行贷款按市场报价利率50%给予贴息。综合扶持力度不超过1500万元。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</si>
  <si>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三亚太空科技馆</t>
    </r>
    <r>
      <rPr>
        <sz val="9"/>
        <color theme="1"/>
        <rFont val="Arial Narrow Regular"/>
        <charset val="134"/>
      </rPr>
      <t>”</t>
    </r>
    <r>
      <rPr>
        <sz val="9"/>
        <color theme="1"/>
        <rFont val="宋体"/>
        <charset val="134"/>
      </rPr>
      <t>项目中完成固定资产投资不低于</t>
    </r>
    <r>
      <rPr>
        <sz val="9"/>
        <color theme="1"/>
        <rFont val="Arial Narrow Regular"/>
        <charset val="134"/>
      </rPr>
      <t>8000</t>
    </r>
    <r>
      <rPr>
        <sz val="9"/>
        <color theme="1"/>
        <rFont val="宋体"/>
        <charset val="134"/>
      </rPr>
      <t>万元；</t>
    </r>
  </si>
  <si>
    <t>未达标</t>
  </si>
  <si>
    <t>海南金盘智能科技股份有限公司</t>
  </si>
  <si>
    <t>按照“金盘科技海口数字化工厂第二阶段建设”项目2021年完成固定资产投资的5%给予企业奖励。对项目年度完成投资使用的银行贷款按市场报价利率50%给予贴息。综合扶持力度不超过1500万元。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</si>
  <si>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金盘科技海口数字化工厂第二阶段建设</t>
    </r>
    <r>
      <rPr>
        <sz val="9"/>
        <color theme="1"/>
        <rFont val="Arial Narrow Regular"/>
        <charset val="134"/>
      </rPr>
      <t>”</t>
    </r>
    <r>
      <rPr>
        <sz val="9"/>
        <color theme="1"/>
        <rFont val="宋体"/>
        <charset val="134"/>
      </rPr>
      <t>项目中完成固定资产投资不低于</t>
    </r>
    <r>
      <rPr>
        <sz val="9"/>
        <color theme="1"/>
        <rFont val="Arial Narrow Regular"/>
        <charset val="134"/>
      </rPr>
      <t>4000</t>
    </r>
    <r>
      <rPr>
        <sz val="9"/>
        <color theme="1"/>
        <rFont val="宋体"/>
        <charset val="134"/>
      </rPr>
      <t>万元；</t>
    </r>
  </si>
  <si>
    <r>
      <rPr>
        <sz val="9"/>
        <color theme="1"/>
        <rFont val="Arial Narrow Regular"/>
        <charset val="134"/>
      </rPr>
      <t>2021</t>
    </r>
    <r>
      <rPr>
        <sz val="9"/>
        <color theme="1"/>
        <rFont val="宋体"/>
        <charset val="134"/>
      </rPr>
      <t>年实现营业收入</t>
    </r>
    <r>
      <rPr>
        <sz val="9"/>
        <color theme="1"/>
        <rFont val="Arial Narrow Regular"/>
        <charset val="134"/>
      </rPr>
      <t>24.78</t>
    </r>
    <r>
      <rPr>
        <sz val="9"/>
        <color theme="1"/>
        <rFont val="宋体"/>
        <charset val="134"/>
      </rPr>
      <t>亿元。</t>
    </r>
  </si>
  <si>
    <t>海南天之虹生物科技有限公司</t>
  </si>
  <si>
    <t>按照“年产36万吨饲料厂加工项目”2021年完成固定资产投资的5%给予企业奖励。对项目年度完成投资使用的银行贷款按市场报价利率50%给予贴息。综合扶持力度不超过1500万元。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</si>
  <si>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年产</t>
    </r>
    <r>
      <rPr>
        <sz val="9"/>
        <color theme="1"/>
        <rFont val="Arial Narrow Regular"/>
        <charset val="134"/>
      </rPr>
      <t>36</t>
    </r>
    <r>
      <rPr>
        <sz val="9"/>
        <color theme="1"/>
        <rFont val="宋体"/>
        <charset val="134"/>
      </rPr>
      <t>万吨饲料厂加工项目</t>
    </r>
    <r>
      <rPr>
        <sz val="9"/>
        <color theme="1"/>
        <rFont val="Arial Narrow Regular"/>
        <charset val="134"/>
      </rPr>
      <t>”</t>
    </r>
    <r>
      <rPr>
        <sz val="9"/>
        <color theme="1"/>
        <rFont val="宋体"/>
        <charset val="134"/>
      </rPr>
      <t>中完成固定资产投资不低于</t>
    </r>
    <r>
      <rPr>
        <sz val="9"/>
        <color theme="1"/>
        <rFont val="Arial Narrow Regular"/>
        <charset val="134"/>
      </rPr>
      <t>3000</t>
    </r>
    <r>
      <rPr>
        <sz val="9"/>
        <color theme="1"/>
        <rFont val="宋体"/>
        <charset val="134"/>
      </rPr>
      <t>万元；</t>
    </r>
  </si>
  <si>
    <r>
      <rPr>
        <sz val="9"/>
        <color theme="1"/>
        <rFont val="Arial Narrow Regular"/>
        <charset val="134"/>
      </rPr>
      <t>2021</t>
    </r>
    <r>
      <rPr>
        <sz val="9"/>
        <color theme="1"/>
        <rFont val="宋体"/>
        <charset val="134"/>
      </rPr>
      <t>年年底前完成</t>
    </r>
    <r>
      <rPr>
        <sz val="9"/>
        <color theme="1"/>
        <rFont val="Arial Narrow Regular"/>
        <charset val="134"/>
      </rPr>
      <t>2</t>
    </r>
    <r>
      <rPr>
        <sz val="9"/>
        <color theme="1"/>
        <rFont val="宋体"/>
        <charset val="134"/>
      </rPr>
      <t>台制粒机、</t>
    </r>
    <r>
      <rPr>
        <sz val="9"/>
        <color theme="1"/>
        <rFont val="Arial Narrow Regular"/>
        <charset val="134"/>
      </rPr>
      <t>2</t>
    </r>
    <r>
      <rPr>
        <sz val="9"/>
        <color theme="1"/>
        <rFont val="宋体"/>
        <charset val="134"/>
      </rPr>
      <t>台混合机、</t>
    </r>
    <r>
      <rPr>
        <sz val="9"/>
        <color theme="1"/>
        <rFont val="Arial Narrow Regular"/>
        <charset val="134"/>
      </rPr>
      <t>4</t>
    </r>
    <r>
      <rPr>
        <sz val="9"/>
        <color theme="1"/>
        <rFont val="宋体"/>
        <charset val="134"/>
      </rPr>
      <t>台粉碎机主要设备安装，由省工业和信息化厅会同屯昌县政府验收确认。</t>
    </r>
  </si>
  <si>
    <r>
      <rPr>
        <sz val="9"/>
        <color theme="1"/>
        <rFont val="Arial Narrow Regular"/>
        <charset val="134"/>
      </rPr>
      <t>2021</t>
    </r>
    <r>
      <rPr>
        <sz val="9"/>
        <color theme="1"/>
        <rFont val="宋体"/>
        <charset val="134"/>
      </rPr>
      <t>年年底前完成</t>
    </r>
    <r>
      <rPr>
        <sz val="9"/>
        <color theme="1"/>
        <rFont val="Arial Narrow Regular"/>
        <charset val="134"/>
      </rPr>
      <t>2</t>
    </r>
    <r>
      <rPr>
        <sz val="9"/>
        <color theme="1"/>
        <rFont val="宋体"/>
        <charset val="134"/>
      </rPr>
      <t>台制粒机、</t>
    </r>
    <r>
      <rPr>
        <sz val="9"/>
        <color theme="1"/>
        <rFont val="Arial Narrow Regular"/>
        <charset val="134"/>
      </rPr>
      <t>2</t>
    </r>
    <r>
      <rPr>
        <sz val="9"/>
        <color theme="1"/>
        <rFont val="宋体"/>
        <charset val="134"/>
      </rPr>
      <t>台混合机、</t>
    </r>
    <r>
      <rPr>
        <sz val="9"/>
        <color theme="1"/>
        <rFont val="Arial Narrow Regular"/>
        <charset val="134"/>
      </rPr>
      <t>4</t>
    </r>
    <r>
      <rPr>
        <sz val="9"/>
        <color theme="1"/>
        <rFont val="宋体"/>
        <charset val="134"/>
      </rPr>
      <t>台粉碎机主要设备安装</t>
    </r>
  </si>
  <si>
    <t>海南菲洋实业有限责任公司</t>
  </si>
  <si>
    <t>按照“洋浦保税港区椰子加工基地”项目2021年完成固定资产投资的5%给予企业奖励。综合扶持力度不超过1500万元。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</si>
  <si>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洋浦保税港区椰子加工基地</t>
    </r>
    <r>
      <rPr>
        <sz val="9"/>
        <color theme="1"/>
        <rFont val="Arial Narrow Regular"/>
        <charset val="134"/>
      </rPr>
      <t>”</t>
    </r>
    <r>
      <rPr>
        <sz val="9"/>
        <color theme="1"/>
        <rFont val="宋体"/>
        <charset val="134"/>
      </rPr>
      <t>项目中完成固定资产投资不低于</t>
    </r>
    <r>
      <rPr>
        <sz val="9"/>
        <color theme="1"/>
        <rFont val="Arial Narrow Regular"/>
        <charset val="134"/>
      </rPr>
      <t>5000</t>
    </r>
    <r>
      <rPr>
        <sz val="9"/>
        <color theme="1"/>
        <rFont val="宋体"/>
        <charset val="134"/>
      </rPr>
      <t>万元；</t>
    </r>
  </si>
  <si>
    <t>-</t>
  </si>
  <si>
    <r>
      <rPr>
        <sz val="9"/>
        <color theme="1"/>
        <rFont val="Arial Narrow Regular"/>
        <charset val="134"/>
      </rPr>
      <t>2021</t>
    </r>
    <r>
      <rPr>
        <sz val="9"/>
        <color theme="1"/>
        <rFont val="宋体"/>
        <charset val="134"/>
      </rPr>
      <t>年年底前</t>
    </r>
    <r>
      <rPr>
        <sz val="9"/>
        <color theme="1"/>
        <rFont val="Arial Narrow Regular"/>
        <charset val="134"/>
      </rPr>
      <t>3</t>
    </r>
    <r>
      <rPr>
        <sz val="9"/>
        <color theme="1"/>
        <rFont val="宋体"/>
        <charset val="134"/>
      </rPr>
      <t>号厂房完成主体结构建设，由省工业和信息化厅会同洋浦经济开发区验收确认。</t>
    </r>
  </si>
  <si>
    <r>
      <rPr>
        <sz val="9"/>
        <color theme="1"/>
        <rFont val="Arial Narrow Regular"/>
        <charset val="134"/>
      </rPr>
      <t>2021</t>
    </r>
    <r>
      <rPr>
        <sz val="9"/>
        <color theme="1"/>
        <rFont val="宋体"/>
        <charset val="134"/>
      </rPr>
      <t>年年底前</t>
    </r>
    <r>
      <rPr>
        <sz val="9"/>
        <color theme="1"/>
        <rFont val="Arial Narrow Regular"/>
        <charset val="134"/>
      </rPr>
      <t>3</t>
    </r>
    <r>
      <rPr>
        <sz val="9"/>
        <color theme="1"/>
        <rFont val="宋体"/>
        <charset val="134"/>
      </rPr>
      <t>号厂房完成主体结构建设</t>
    </r>
  </si>
  <si>
    <t>海南华金钢构有限公司</t>
  </si>
  <si>
    <t>按照“6万吨钢构件生产线扩建项目”2021年完成固定资产投资的5%给予企业奖励。对项目年度完成投资使用的银行贷款按市场报价利率50%给予贴息。综合扶持力度不超过1500万元。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</si>
  <si>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“6</t>
    </r>
    <r>
      <rPr>
        <sz val="9"/>
        <color theme="1"/>
        <rFont val="宋体"/>
        <charset val="134"/>
      </rPr>
      <t>万吨钢构件生产线扩建项目</t>
    </r>
    <r>
      <rPr>
        <sz val="9"/>
        <color theme="1"/>
        <rFont val="Arial Narrow Regular"/>
        <charset val="134"/>
      </rPr>
      <t>”</t>
    </r>
    <r>
      <rPr>
        <sz val="9"/>
        <color theme="1"/>
        <rFont val="宋体"/>
        <charset val="134"/>
      </rPr>
      <t>中完成固定资产投资不低于</t>
    </r>
    <r>
      <rPr>
        <sz val="9"/>
        <color theme="1"/>
        <rFont val="Arial Narrow Regular"/>
        <charset val="134"/>
      </rPr>
      <t>5100</t>
    </r>
    <r>
      <rPr>
        <sz val="9"/>
        <color theme="1"/>
        <rFont val="宋体"/>
        <charset val="134"/>
      </rPr>
      <t>万元；</t>
    </r>
  </si>
  <si>
    <r>
      <rPr>
        <sz val="9"/>
        <color theme="1"/>
        <rFont val="Arial Narrow Regular"/>
        <charset val="134"/>
      </rPr>
      <t>2021</t>
    </r>
    <r>
      <rPr>
        <sz val="9"/>
        <color theme="1"/>
        <rFont val="宋体"/>
        <charset val="134"/>
      </rPr>
      <t>年该企业实现营业收入不低于</t>
    </r>
    <r>
      <rPr>
        <sz val="9"/>
        <color theme="1"/>
        <rFont val="Arial Narrow Regular"/>
        <charset val="134"/>
      </rPr>
      <t>8000</t>
    </r>
    <r>
      <rPr>
        <sz val="9"/>
        <color theme="1"/>
        <rFont val="宋体"/>
        <charset val="134"/>
      </rPr>
      <t>万元。</t>
    </r>
  </si>
  <si>
    <t>中玉制药（海口）有限公司</t>
  </si>
  <si>
    <t>按照“中玉制药（海口）有限公司制药及新药研发生产基地项目”2021年完成固定资产投资的5%给予企业奖励。对项目年度完成投资使用的银行贷款按市场报价利率50%给予贴息。综合扶持力度不超过1500万元。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</si>
  <si>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中玉制药（海口）有限公司制药及新药研发生产基地项目</t>
    </r>
    <r>
      <rPr>
        <sz val="9"/>
        <color theme="1"/>
        <rFont val="Arial Narrow Regular"/>
        <charset val="134"/>
      </rPr>
      <t>”</t>
    </r>
    <r>
      <rPr>
        <sz val="9"/>
        <color theme="1"/>
        <rFont val="宋体"/>
        <charset val="134"/>
      </rPr>
      <t>中完成固定资产投资不低于</t>
    </r>
    <r>
      <rPr>
        <sz val="9"/>
        <color theme="1"/>
        <rFont val="Arial Narrow Regular"/>
        <charset val="134"/>
      </rPr>
      <t>5000</t>
    </r>
    <r>
      <rPr>
        <sz val="9"/>
        <color theme="1"/>
        <rFont val="宋体"/>
        <charset val="134"/>
      </rPr>
      <t>万元；</t>
    </r>
  </si>
  <si>
    <r>
      <rPr>
        <sz val="9"/>
        <color theme="1"/>
        <rFont val="Arial Narrow Regular"/>
        <charset val="134"/>
      </rPr>
      <t>2021</t>
    </r>
    <r>
      <rPr>
        <sz val="9"/>
        <color theme="1"/>
        <rFont val="宋体"/>
        <charset val="134"/>
      </rPr>
      <t>年新增就业人数</t>
    </r>
    <r>
      <rPr>
        <sz val="9"/>
        <color theme="1"/>
        <rFont val="Arial Narrow Regular"/>
        <charset val="134"/>
      </rPr>
      <t>30</t>
    </r>
    <r>
      <rPr>
        <sz val="9"/>
        <color theme="1"/>
        <rFont val="宋体"/>
        <charset val="134"/>
      </rPr>
      <t>人，并全部签订劳动合同。</t>
    </r>
  </si>
  <si>
    <r>
      <rPr>
        <sz val="9"/>
        <color theme="1"/>
        <rFont val="Arial Narrow Regular"/>
        <charset val="134"/>
      </rPr>
      <t>2021</t>
    </r>
    <r>
      <rPr>
        <sz val="9"/>
        <color theme="1"/>
        <rFont val="宋体"/>
        <charset val="134"/>
      </rPr>
      <t>年新增就业人数</t>
    </r>
    <r>
      <rPr>
        <sz val="9"/>
        <color theme="1"/>
        <rFont val="Arial Narrow Regular"/>
        <charset val="134"/>
      </rPr>
      <t>30</t>
    </r>
    <r>
      <rPr>
        <sz val="9"/>
        <color theme="1"/>
        <rFont val="宋体"/>
        <charset val="134"/>
      </rPr>
      <t>人</t>
    </r>
  </si>
  <si>
    <t>海南爱科制药有限公司（中外合资）</t>
  </si>
  <si>
    <t>按照“海南爱科制药有限公司软袋输液车间（四车间）GMP改造项目”2021年完成固定资产投资的5%给予企业奖励。综合扶持力度不超过1500万元。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</si>
  <si>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海南爱科制药有限公司软袋输液车间（四车间）</t>
    </r>
    <r>
      <rPr>
        <sz val="9"/>
        <color theme="1"/>
        <rFont val="Arial Narrow Regular"/>
        <charset val="134"/>
      </rPr>
      <t>GMP</t>
    </r>
    <r>
      <rPr>
        <sz val="9"/>
        <color theme="1"/>
        <rFont val="宋体"/>
        <charset val="134"/>
      </rPr>
      <t>改造项目</t>
    </r>
    <r>
      <rPr>
        <sz val="9"/>
        <color theme="1"/>
        <rFont val="Arial Narrow Regular"/>
        <charset val="134"/>
      </rPr>
      <t>”</t>
    </r>
    <r>
      <rPr>
        <sz val="9"/>
        <color theme="1"/>
        <rFont val="宋体"/>
        <charset val="134"/>
      </rPr>
      <t>中完成固定资产投资不低于</t>
    </r>
    <r>
      <rPr>
        <sz val="9"/>
        <color theme="1"/>
        <rFont val="Arial Narrow Regular"/>
        <charset val="134"/>
      </rPr>
      <t>2500</t>
    </r>
    <r>
      <rPr>
        <sz val="9"/>
        <color theme="1"/>
        <rFont val="宋体"/>
        <charset val="134"/>
      </rPr>
      <t>万元；</t>
    </r>
  </si>
  <si>
    <t>退出</t>
  </si>
  <si>
    <r>
      <rPr>
        <sz val="9"/>
        <color theme="1"/>
        <rFont val="Arial Narrow Regular"/>
        <charset val="134"/>
      </rPr>
      <t>2021</t>
    </r>
    <r>
      <rPr>
        <sz val="9"/>
        <color theme="1"/>
        <rFont val="宋体"/>
        <charset val="134"/>
      </rPr>
      <t>年该企业实现营业收入不低于</t>
    </r>
    <r>
      <rPr>
        <sz val="9"/>
        <color theme="1"/>
        <rFont val="Arial Narrow Regular"/>
        <charset val="134"/>
      </rPr>
      <t>2.6</t>
    </r>
    <r>
      <rPr>
        <sz val="9"/>
        <color theme="1"/>
        <rFont val="宋体"/>
        <charset val="134"/>
      </rPr>
      <t>亿元。</t>
    </r>
  </si>
  <si>
    <t>海南森瑞谱生命科学药业股份有限公司</t>
  </si>
  <si>
    <t>按照“海南森瑞谱抗病毒创新药械产业化项目”2021年完成固定资产投资的5%给予企业奖励。综合扶持力度不超过1500万元。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</si>
  <si>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海南森瑞谱抗病毒创新药械产业化项目</t>
    </r>
    <r>
      <rPr>
        <sz val="9"/>
        <color theme="1"/>
        <rFont val="Arial Narrow Regular"/>
        <charset val="134"/>
      </rPr>
      <t>”</t>
    </r>
    <r>
      <rPr>
        <sz val="9"/>
        <color theme="1"/>
        <rFont val="宋体"/>
        <charset val="134"/>
      </rPr>
      <t>中完成固定资产投资不低于</t>
    </r>
    <r>
      <rPr>
        <sz val="9"/>
        <color theme="1"/>
        <rFont val="Arial Narrow Regular"/>
        <charset val="134"/>
      </rPr>
      <t>2000</t>
    </r>
    <r>
      <rPr>
        <sz val="9"/>
        <color theme="1"/>
        <rFont val="宋体"/>
        <charset val="134"/>
      </rPr>
      <t>万元；</t>
    </r>
  </si>
  <si>
    <r>
      <rPr>
        <sz val="9"/>
        <color theme="1"/>
        <rFont val="Arial Narrow Regular"/>
        <charset val="134"/>
      </rPr>
      <t>2021</t>
    </r>
    <r>
      <rPr>
        <sz val="9"/>
        <color theme="1"/>
        <rFont val="宋体"/>
        <charset val="134"/>
      </rPr>
      <t>年该企业实现产值不低于</t>
    </r>
    <r>
      <rPr>
        <sz val="9"/>
        <color theme="1"/>
        <rFont val="Arial Narrow Regular"/>
        <charset val="134"/>
      </rPr>
      <t>8500</t>
    </r>
    <r>
      <rPr>
        <sz val="9"/>
        <color theme="1"/>
        <rFont val="宋体"/>
        <charset val="134"/>
      </rPr>
      <t>万元。</t>
    </r>
  </si>
  <si>
    <t>海南赞邦制药有限公司（外商法人独资）</t>
  </si>
  <si>
    <t>按照“海南赞邦制药有限公司厂房设备设施三、四期升级改造项目”2021年完成固定资产投资的5%给予企业奖励。对项目年度完成投资使用的银行贷款按市场报价利率50%给予贴息。综合扶持力度不超过1500万元。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</si>
  <si>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海南赞邦制药有限公司厂房设备设施三、四期升级改造项目</t>
    </r>
    <r>
      <rPr>
        <sz val="9"/>
        <color theme="1"/>
        <rFont val="Arial Narrow Regular"/>
        <charset val="134"/>
      </rPr>
      <t>”</t>
    </r>
    <r>
      <rPr>
        <sz val="9"/>
        <color theme="1"/>
        <rFont val="宋体"/>
        <charset val="134"/>
      </rPr>
      <t>中完成固定资产投资不低于</t>
    </r>
    <r>
      <rPr>
        <sz val="9"/>
        <color theme="1"/>
        <rFont val="Arial Narrow Regular"/>
        <charset val="134"/>
      </rPr>
      <t>2000</t>
    </r>
    <r>
      <rPr>
        <sz val="9"/>
        <color theme="1"/>
        <rFont val="宋体"/>
        <charset val="134"/>
      </rPr>
      <t>万元；</t>
    </r>
  </si>
  <si>
    <r>
      <rPr>
        <sz val="9"/>
        <color theme="1"/>
        <rFont val="Arial Narrow Regular"/>
        <charset val="134"/>
      </rPr>
      <t>2021</t>
    </r>
    <r>
      <rPr>
        <sz val="9"/>
        <color theme="1"/>
        <rFont val="宋体"/>
        <charset val="134"/>
      </rPr>
      <t>年该企业实现营业收入</t>
    </r>
    <r>
      <rPr>
        <sz val="9"/>
        <color theme="1"/>
        <rFont val="Arial Narrow Regular"/>
        <charset val="134"/>
      </rPr>
      <t>2.9</t>
    </r>
    <r>
      <rPr>
        <sz val="9"/>
        <color theme="1"/>
        <rFont val="宋体"/>
        <charset val="134"/>
      </rPr>
      <t>亿元。</t>
    </r>
  </si>
  <si>
    <t>方维节能科技（海南）有限公司</t>
  </si>
  <si>
    <t>按照“年产15万立方阻燃剂塑板生产线项目”2021年完成固定资产投资的5%给予企业奖励。对项目年度完成投资使用的银行贷款按市场报价利率50%给予贴息。综合扶持力度不超过1500万元。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</si>
  <si>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年产</t>
    </r>
    <r>
      <rPr>
        <sz val="9"/>
        <color theme="1"/>
        <rFont val="Arial Narrow Regular"/>
        <charset val="134"/>
      </rPr>
      <t>15</t>
    </r>
    <r>
      <rPr>
        <sz val="9"/>
        <color theme="1"/>
        <rFont val="宋体"/>
        <charset val="134"/>
      </rPr>
      <t>万立方阻燃剂塑板生产线项目</t>
    </r>
    <r>
      <rPr>
        <sz val="9"/>
        <color theme="1"/>
        <rFont val="Arial Narrow Regular"/>
        <charset val="134"/>
      </rPr>
      <t>”</t>
    </r>
    <r>
      <rPr>
        <sz val="9"/>
        <color theme="1"/>
        <rFont val="宋体"/>
        <charset val="134"/>
      </rPr>
      <t>中完成固定资产投资不低于</t>
    </r>
    <r>
      <rPr>
        <sz val="9"/>
        <color theme="1"/>
        <rFont val="Arial Narrow Regular"/>
        <charset val="134"/>
      </rPr>
      <t>4000</t>
    </r>
    <r>
      <rPr>
        <sz val="9"/>
        <color theme="1"/>
        <rFont val="宋体"/>
        <charset val="134"/>
      </rPr>
      <t>万元；</t>
    </r>
  </si>
  <si>
    <r>
      <rPr>
        <sz val="9"/>
        <color theme="1"/>
        <rFont val="Arial Narrow Regular"/>
        <charset val="134"/>
      </rPr>
      <t>2021</t>
    </r>
    <r>
      <rPr>
        <sz val="9"/>
        <color theme="1"/>
        <rFont val="宋体"/>
        <charset val="134"/>
      </rPr>
      <t>年</t>
    </r>
    <r>
      <rPr>
        <sz val="9"/>
        <color theme="1"/>
        <rFont val="Arial Narrow Regular"/>
        <charset val="134"/>
      </rPr>
      <t>12</t>
    </r>
    <r>
      <rPr>
        <sz val="9"/>
        <color theme="1"/>
        <rFont val="宋体"/>
        <charset val="134"/>
      </rPr>
      <t>月</t>
    </r>
    <r>
      <rPr>
        <sz val="9"/>
        <color theme="1"/>
        <rFont val="Arial Narrow Regular"/>
        <charset val="134"/>
      </rPr>
      <t>31</t>
    </r>
    <r>
      <rPr>
        <sz val="9"/>
        <color theme="1"/>
        <rFont val="宋体"/>
        <charset val="134"/>
      </rPr>
      <t>日前完成</t>
    </r>
    <r>
      <rPr>
        <sz val="9"/>
        <color theme="1"/>
        <rFont val="Arial Narrow Regular"/>
        <charset val="134"/>
      </rPr>
      <t>1#</t>
    </r>
    <r>
      <rPr>
        <sz val="9"/>
        <color theme="1"/>
        <rFont val="宋体"/>
        <charset val="134"/>
      </rPr>
      <t>仓库（原材料及成品仓库）、</t>
    </r>
    <r>
      <rPr>
        <sz val="9"/>
        <color theme="1"/>
        <rFont val="Arial Narrow Regular"/>
        <charset val="134"/>
      </rPr>
      <t>2#</t>
    </r>
    <r>
      <rPr>
        <sz val="9"/>
        <color theme="1"/>
        <rFont val="宋体"/>
        <charset val="134"/>
      </rPr>
      <t>办公楼、</t>
    </r>
    <r>
      <rPr>
        <sz val="9"/>
        <color theme="1"/>
        <rFont val="Arial Narrow Regular"/>
        <charset val="134"/>
      </rPr>
      <t>3#</t>
    </r>
    <r>
      <rPr>
        <sz val="9"/>
        <color theme="1"/>
        <rFont val="宋体"/>
        <charset val="134"/>
      </rPr>
      <t>办公楼主体结构封顶及</t>
    </r>
    <r>
      <rPr>
        <sz val="9"/>
        <color theme="1"/>
        <rFont val="Arial Narrow Regular"/>
        <charset val="134"/>
      </rPr>
      <t>4#</t>
    </r>
    <r>
      <rPr>
        <sz val="9"/>
        <color theme="1"/>
        <rFont val="宋体"/>
        <charset val="134"/>
      </rPr>
      <t>生产车间钢结构框架，由省工业和信息化厅会同澄迈县政府验收确认。</t>
    </r>
  </si>
  <si>
    <r>
      <rPr>
        <sz val="9"/>
        <color theme="1"/>
        <rFont val="Arial Narrow Regular"/>
        <charset val="134"/>
      </rPr>
      <t>2021</t>
    </r>
    <r>
      <rPr>
        <sz val="9"/>
        <color theme="1"/>
        <rFont val="宋体"/>
        <charset val="134"/>
      </rPr>
      <t>年</t>
    </r>
    <r>
      <rPr>
        <sz val="9"/>
        <color theme="1"/>
        <rFont val="Arial Narrow Regular"/>
        <charset val="134"/>
      </rPr>
      <t>12</t>
    </r>
    <r>
      <rPr>
        <sz val="9"/>
        <color theme="1"/>
        <rFont val="宋体"/>
        <charset val="134"/>
      </rPr>
      <t>月</t>
    </r>
    <r>
      <rPr>
        <sz val="9"/>
        <color theme="1"/>
        <rFont val="Arial Narrow Regular"/>
        <charset val="134"/>
      </rPr>
      <t>31</t>
    </r>
    <r>
      <rPr>
        <sz val="9"/>
        <color theme="1"/>
        <rFont val="宋体"/>
        <charset val="134"/>
      </rPr>
      <t>日前完成</t>
    </r>
    <r>
      <rPr>
        <sz val="9"/>
        <color theme="1"/>
        <rFont val="Arial Narrow Regular"/>
        <charset val="134"/>
      </rPr>
      <t>1#</t>
    </r>
    <r>
      <rPr>
        <sz val="9"/>
        <color theme="1"/>
        <rFont val="宋体"/>
        <charset val="134"/>
      </rPr>
      <t>仓库、</t>
    </r>
    <r>
      <rPr>
        <sz val="9"/>
        <color theme="1"/>
        <rFont val="Arial Narrow Regular"/>
        <charset val="134"/>
      </rPr>
      <t>2#</t>
    </r>
    <r>
      <rPr>
        <sz val="9"/>
        <color theme="1"/>
        <rFont val="宋体"/>
        <charset val="134"/>
      </rPr>
      <t>办公楼、</t>
    </r>
    <r>
      <rPr>
        <sz val="9"/>
        <color theme="1"/>
        <rFont val="Arial Narrow Regular"/>
        <charset val="134"/>
      </rPr>
      <t>3#</t>
    </r>
    <r>
      <rPr>
        <sz val="9"/>
        <color theme="1"/>
        <rFont val="宋体"/>
        <charset val="134"/>
      </rPr>
      <t>办公楼主体结构封顶及</t>
    </r>
    <r>
      <rPr>
        <sz val="9"/>
        <color theme="1"/>
        <rFont val="Arial Narrow Regular"/>
        <charset val="134"/>
      </rPr>
      <t>4#</t>
    </r>
    <r>
      <rPr>
        <sz val="9"/>
        <color theme="1"/>
        <rFont val="宋体"/>
        <charset val="134"/>
      </rPr>
      <t>生产车间钢结构框架</t>
    </r>
  </si>
  <si>
    <t>海南金棕榈园艺景观有限公司</t>
  </si>
  <si>
    <t>按照“保亭·七彩山水世界生态文化旅游区”项目2021年完成固定资产投资的5%给予企业奖励。对项目年度完成投资使用的银行贷款按市场报价利率50%给予贴息。综合扶持力度不超过1500万元。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</si>
  <si>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保亭</t>
    </r>
    <r>
      <rPr>
        <sz val="9"/>
        <color theme="1"/>
        <rFont val="Arial Narrow Regular"/>
        <charset val="134"/>
      </rPr>
      <t>·</t>
    </r>
    <r>
      <rPr>
        <sz val="9"/>
        <color theme="1"/>
        <rFont val="宋体"/>
        <charset val="134"/>
      </rPr>
      <t>七彩山水世界生态文化旅游区</t>
    </r>
    <r>
      <rPr>
        <sz val="9"/>
        <color theme="1"/>
        <rFont val="Arial Narrow Regular"/>
        <charset val="134"/>
      </rPr>
      <t>”</t>
    </r>
    <r>
      <rPr>
        <sz val="9"/>
        <color theme="1"/>
        <rFont val="宋体"/>
        <charset val="134"/>
      </rPr>
      <t>项目中完成固定资产投资不低于</t>
    </r>
    <r>
      <rPr>
        <sz val="9"/>
        <color theme="1"/>
        <rFont val="Arial Narrow Regular"/>
        <charset val="134"/>
      </rPr>
      <t>6000</t>
    </r>
    <r>
      <rPr>
        <sz val="9"/>
        <color theme="1"/>
        <rFont val="宋体"/>
        <charset val="134"/>
      </rPr>
      <t>万元；</t>
    </r>
  </si>
  <si>
    <t>按适用的市场报价利率计算的利息*50%，其中贷款使用金额以不超过审定投资额为限</t>
  </si>
  <si>
    <t>完成项目投资额*5%=6091*5%=304.55</t>
  </si>
  <si>
    <r>
      <rPr>
        <sz val="9"/>
        <color theme="1"/>
        <rFont val="Arial Narrow Regular"/>
        <charset val="134"/>
      </rPr>
      <t>2021</t>
    </r>
    <r>
      <rPr>
        <sz val="9"/>
        <color theme="1"/>
        <rFont val="宋体"/>
        <charset val="134"/>
      </rPr>
      <t>年新增就业人数</t>
    </r>
    <r>
      <rPr>
        <sz val="9"/>
        <color theme="1"/>
        <rFont val="Arial Narrow Regular"/>
        <charset val="134"/>
      </rPr>
      <t>100</t>
    </r>
    <r>
      <rPr>
        <sz val="9"/>
        <color theme="1"/>
        <rFont val="宋体"/>
        <charset val="134"/>
      </rPr>
      <t>人，其中签订劳动合同</t>
    </r>
    <r>
      <rPr>
        <sz val="9"/>
        <color theme="1"/>
        <rFont val="Arial Narrow Regular"/>
        <charset val="134"/>
      </rPr>
      <t>20</t>
    </r>
    <r>
      <rPr>
        <sz val="9"/>
        <color theme="1"/>
        <rFont val="宋体"/>
        <charset val="134"/>
      </rPr>
      <t>人，签订劳务协议（一年期）</t>
    </r>
    <r>
      <rPr>
        <sz val="9"/>
        <color theme="1"/>
        <rFont val="Arial Narrow Regular"/>
        <charset val="134"/>
      </rPr>
      <t>80</t>
    </r>
    <r>
      <rPr>
        <sz val="9"/>
        <color theme="1"/>
        <rFont val="宋体"/>
        <charset val="134"/>
      </rPr>
      <t>人。</t>
    </r>
  </si>
  <si>
    <r>
      <rPr>
        <sz val="9"/>
        <color theme="1"/>
        <rFont val="Arial Narrow Regular"/>
        <charset val="134"/>
      </rPr>
      <t>2021</t>
    </r>
    <r>
      <rPr>
        <sz val="9"/>
        <color theme="1"/>
        <rFont val="宋体"/>
        <charset val="134"/>
      </rPr>
      <t>年新增就业人数</t>
    </r>
    <r>
      <rPr>
        <sz val="9"/>
        <color theme="1"/>
        <rFont val="Arial Narrow Regular"/>
        <charset val="134"/>
      </rPr>
      <t>100</t>
    </r>
    <r>
      <rPr>
        <sz val="9"/>
        <color theme="1"/>
        <rFont val="宋体"/>
        <charset val="134"/>
      </rPr>
      <t>人</t>
    </r>
  </si>
  <si>
    <t>海南八方留客旅游文化开发有限公司</t>
  </si>
  <si>
    <t>按照“博鳌蔡家宅文化旅游区（一期）”和“博鳌八方留客文化旅游区（二期）”项目2021年完成固定资产投资的5%给予企业奖励。扶持力度不超过1500万元。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</si>
  <si>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博鳌蔡家宅文化旅游区（一期）</t>
    </r>
    <r>
      <rPr>
        <sz val="9"/>
        <color theme="1"/>
        <rFont val="Arial Narrow Regular"/>
        <charset val="134"/>
      </rPr>
      <t>”</t>
    </r>
    <r>
      <rPr>
        <sz val="9"/>
        <color theme="1"/>
        <rFont val="宋体"/>
        <charset val="134"/>
      </rPr>
      <t>和</t>
    </r>
    <r>
      <rPr>
        <sz val="9"/>
        <color theme="1"/>
        <rFont val="Arial Narrow Regular"/>
        <charset val="134"/>
      </rPr>
      <t>“</t>
    </r>
    <r>
      <rPr>
        <sz val="9"/>
        <color theme="1"/>
        <rFont val="宋体"/>
        <charset val="134"/>
      </rPr>
      <t>博鳌八方留客文化旅游区（二期）</t>
    </r>
    <r>
      <rPr>
        <sz val="9"/>
        <color theme="1"/>
        <rFont val="Arial Narrow Regular"/>
        <charset val="134"/>
      </rPr>
      <t>”</t>
    </r>
    <r>
      <rPr>
        <sz val="9"/>
        <color theme="1"/>
        <rFont val="宋体"/>
        <charset val="134"/>
      </rPr>
      <t>项目中完成固定资产投资不低于</t>
    </r>
    <r>
      <rPr>
        <sz val="9"/>
        <color theme="1"/>
        <rFont val="Arial Narrow Regular"/>
        <charset val="134"/>
      </rPr>
      <t>3000</t>
    </r>
    <r>
      <rPr>
        <sz val="9"/>
        <color theme="1"/>
        <rFont val="宋体"/>
        <charset val="134"/>
      </rPr>
      <t>万元；</t>
    </r>
  </si>
  <si>
    <r>
      <rPr>
        <sz val="9"/>
        <color theme="1"/>
        <rFont val="方正书宋_GBK"/>
        <charset val="134"/>
      </rPr>
      <t>完成项目投资额*5%=3008*5%=1</t>
    </r>
    <r>
      <rPr>
        <sz val="9"/>
        <color theme="1"/>
        <rFont val="宋体"/>
        <charset val="134"/>
      </rPr>
      <t>50.40</t>
    </r>
  </si>
  <si>
    <r>
      <rPr>
        <sz val="9"/>
        <color theme="1"/>
        <rFont val="Arial Narrow Regular"/>
        <charset val="134"/>
      </rPr>
      <t>2021</t>
    </r>
    <r>
      <rPr>
        <sz val="9"/>
        <color theme="1"/>
        <rFont val="宋体"/>
        <charset val="134"/>
      </rPr>
      <t>年该企业新增就业人数</t>
    </r>
    <r>
      <rPr>
        <sz val="9"/>
        <color theme="1"/>
        <rFont val="Arial Narrow Regular"/>
        <charset val="134"/>
      </rPr>
      <t>10</t>
    </r>
    <r>
      <rPr>
        <sz val="9"/>
        <color theme="1"/>
        <rFont val="宋体"/>
        <charset val="134"/>
      </rPr>
      <t>人，并全部签订劳动合同。</t>
    </r>
  </si>
  <si>
    <r>
      <rPr>
        <sz val="9"/>
        <color theme="1"/>
        <rFont val="Arial Narrow Regular"/>
        <charset val="134"/>
      </rPr>
      <t>2021</t>
    </r>
    <r>
      <rPr>
        <sz val="9"/>
        <color theme="1"/>
        <rFont val="宋体"/>
        <charset val="134"/>
      </rPr>
      <t>年该企业新增就业人数</t>
    </r>
    <r>
      <rPr>
        <sz val="9"/>
        <color theme="1"/>
        <rFont val="Arial Narrow Regular"/>
        <charset val="134"/>
      </rPr>
      <t>10</t>
    </r>
    <r>
      <rPr>
        <sz val="9"/>
        <color theme="1"/>
        <rFont val="宋体"/>
        <charset val="134"/>
      </rPr>
      <t>人</t>
    </r>
  </si>
  <si>
    <t>海南中野旅游产业发展有限公司</t>
  </si>
  <si>
    <t>按照“海南·文笔峰盘古文化旅游区康养房颐养园（道医养生中心）”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</si>
  <si>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海南</t>
    </r>
    <r>
      <rPr>
        <sz val="9"/>
        <color theme="1"/>
        <rFont val="Arial Narrow Regular"/>
        <charset val="134"/>
      </rPr>
      <t>·</t>
    </r>
    <r>
      <rPr>
        <sz val="9"/>
        <color theme="1"/>
        <rFont val="宋体"/>
        <charset val="134"/>
      </rPr>
      <t>文笔峰盘古文化旅游区康养房颐养园（道医养生中心）</t>
    </r>
    <r>
      <rPr>
        <sz val="9"/>
        <color theme="1"/>
        <rFont val="Arial Narrow Regular"/>
        <charset val="134"/>
      </rPr>
      <t>”</t>
    </r>
    <r>
      <rPr>
        <sz val="9"/>
        <color theme="1"/>
        <rFont val="宋体"/>
        <charset val="134"/>
      </rPr>
      <t>项目中完成固定资产投资不低于</t>
    </r>
    <r>
      <rPr>
        <sz val="9"/>
        <color theme="1"/>
        <rFont val="Arial Narrow Regular"/>
        <charset val="134"/>
      </rPr>
      <t>2600</t>
    </r>
    <r>
      <rPr>
        <sz val="9"/>
        <color theme="1"/>
        <rFont val="宋体"/>
        <charset val="134"/>
      </rPr>
      <t>万元；</t>
    </r>
  </si>
  <si>
    <r>
      <rPr>
        <sz val="9"/>
        <color theme="1"/>
        <rFont val="方正书宋_GBK"/>
        <charset val="134"/>
      </rPr>
      <t>按适用的市场报价利率计算的利息*50%
=</t>
    </r>
    <r>
      <rPr>
        <sz val="9"/>
        <color theme="1"/>
        <rFont val="宋体"/>
        <charset val="134"/>
      </rPr>
      <t>30.28</t>
    </r>
    <r>
      <rPr>
        <sz val="9"/>
        <color theme="1"/>
        <rFont val="方正书宋_GBK"/>
        <charset val="134"/>
      </rPr>
      <t>*50%=</t>
    </r>
    <r>
      <rPr>
        <sz val="9"/>
        <color theme="1"/>
        <rFont val="宋体"/>
        <charset val="134"/>
      </rPr>
      <t>15.14</t>
    </r>
  </si>
  <si>
    <r>
      <rPr>
        <sz val="9"/>
        <color theme="1"/>
        <rFont val="方正书宋_GBK"/>
        <charset val="134"/>
      </rPr>
      <t>完成项目投资额*5%=</t>
    </r>
    <r>
      <rPr>
        <sz val="9"/>
        <color theme="1"/>
        <rFont val="宋体"/>
        <charset val="134"/>
      </rPr>
      <t>2699</t>
    </r>
    <r>
      <rPr>
        <sz val="9"/>
        <color theme="1"/>
        <rFont val="方正书宋_GBK"/>
        <charset val="134"/>
      </rPr>
      <t>*5%=</t>
    </r>
    <r>
      <rPr>
        <sz val="9"/>
        <color theme="1"/>
        <rFont val="宋体"/>
        <charset val="134"/>
      </rPr>
      <t>134.95</t>
    </r>
  </si>
  <si>
    <t>小规模纳税人未抵扣进项税</t>
  </si>
  <si>
    <r>
      <rPr>
        <sz val="9"/>
        <color theme="1"/>
        <rFont val="Arial Narrow Regular"/>
        <charset val="134"/>
      </rPr>
      <t>2021</t>
    </r>
    <r>
      <rPr>
        <sz val="9"/>
        <color theme="1"/>
        <rFont val="宋体"/>
        <charset val="134"/>
      </rPr>
      <t>年实现入园游客量</t>
    </r>
    <r>
      <rPr>
        <sz val="9"/>
        <color theme="1"/>
        <rFont val="Arial Narrow Regular"/>
        <charset val="134"/>
      </rPr>
      <t>28</t>
    </r>
    <r>
      <rPr>
        <sz val="9"/>
        <color theme="1"/>
        <rFont val="宋体"/>
        <charset val="134"/>
      </rPr>
      <t>万人次。</t>
    </r>
  </si>
  <si>
    <r>
      <rPr>
        <sz val="9"/>
        <color theme="1"/>
        <rFont val="Arial Narrow Regular"/>
        <charset val="134"/>
      </rPr>
      <t>2021</t>
    </r>
    <r>
      <rPr>
        <sz val="9"/>
        <color theme="1"/>
        <rFont val="宋体"/>
        <charset val="134"/>
      </rPr>
      <t>年实现入园游客量</t>
    </r>
    <r>
      <rPr>
        <sz val="9"/>
        <color theme="1"/>
        <rFont val="Arial Narrow Regular"/>
        <charset val="134"/>
      </rPr>
      <t>28</t>
    </r>
    <r>
      <rPr>
        <sz val="9"/>
        <color theme="1"/>
        <rFont val="宋体"/>
        <charset val="134"/>
      </rPr>
      <t>万人次</t>
    </r>
  </si>
  <si>
    <t>海南未来产业园投资营运控股有限公司（台港澳与境内合资）</t>
  </si>
  <si>
    <t>按照“海南未来产业园一期（启航区I期）项目”2021年完成固定资产投资的5%给予企业奖励。对项目年度完成投资使用的银行贷款按市场报价利率50%给予贴息。综合扶持力度不超过1500万元。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</si>
  <si>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海南未来产业园一期（启航区</t>
    </r>
    <r>
      <rPr>
        <sz val="9"/>
        <color theme="1"/>
        <rFont val="Arial Narrow Regular"/>
        <charset val="134"/>
      </rPr>
      <t>I</t>
    </r>
    <r>
      <rPr>
        <sz val="9"/>
        <color theme="1"/>
        <rFont val="宋体"/>
        <charset val="134"/>
      </rPr>
      <t>期）项目</t>
    </r>
    <r>
      <rPr>
        <sz val="9"/>
        <color theme="1"/>
        <rFont val="Arial Narrow Regular"/>
        <charset val="134"/>
      </rPr>
      <t>”</t>
    </r>
    <r>
      <rPr>
        <sz val="9"/>
        <color theme="1"/>
        <rFont val="宋体"/>
        <charset val="134"/>
      </rPr>
      <t>中完成固定资产投资不低于</t>
    </r>
    <r>
      <rPr>
        <sz val="9"/>
        <color theme="1"/>
        <rFont val="Arial Narrow Regular"/>
        <charset val="134"/>
      </rPr>
      <t>3</t>
    </r>
    <r>
      <rPr>
        <sz val="9"/>
        <color theme="1"/>
        <rFont val="宋体"/>
        <charset val="134"/>
      </rPr>
      <t>亿元；</t>
    </r>
  </si>
  <si>
    <r>
      <rPr>
        <sz val="9"/>
        <color theme="1"/>
        <rFont val="Arial Narrow Regular"/>
        <charset val="134"/>
      </rPr>
      <t>2021</t>
    </r>
    <r>
      <rPr>
        <sz val="9"/>
        <color theme="1"/>
        <rFont val="宋体"/>
        <charset val="134"/>
      </rPr>
      <t>年新增注册企业</t>
    </r>
    <r>
      <rPr>
        <sz val="9"/>
        <color theme="1"/>
        <rFont val="Arial Narrow Regular"/>
        <charset val="134"/>
      </rPr>
      <t>200</t>
    </r>
    <r>
      <rPr>
        <sz val="9"/>
        <color theme="1"/>
        <rFont val="宋体"/>
        <charset val="134"/>
      </rPr>
      <t>家。</t>
    </r>
  </si>
  <si>
    <r>
      <rPr>
        <sz val="9"/>
        <color theme="1"/>
        <rFont val="Arial Narrow Regular"/>
        <charset val="134"/>
      </rPr>
      <t>2021</t>
    </r>
    <r>
      <rPr>
        <sz val="9"/>
        <color theme="1"/>
        <rFont val="宋体"/>
        <charset val="134"/>
      </rPr>
      <t>年新增注册企业</t>
    </r>
    <r>
      <rPr>
        <sz val="9"/>
        <color theme="1"/>
        <rFont val="Arial Narrow Regular"/>
        <charset val="134"/>
      </rPr>
      <t>200</t>
    </r>
    <r>
      <rPr>
        <sz val="9"/>
        <color theme="1"/>
        <rFont val="宋体"/>
        <charset val="134"/>
      </rPr>
      <t>家</t>
    </r>
  </si>
  <si>
    <t>三亚科技创新投资有限公司</t>
  </si>
  <si>
    <t>按照“新东润·海南互联网产业基地项目”2021年完成固定资产投资的5%给予企业奖励。对项目年度完成投资使用的银行贷款按市场报价利率50%给予贴息。综合扶持力度不超过1500万元。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</si>
  <si>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新东润</t>
    </r>
    <r>
      <rPr>
        <sz val="9"/>
        <color theme="1"/>
        <rFont val="Arial Narrow Regular"/>
        <charset val="134"/>
      </rPr>
      <t>·</t>
    </r>
    <r>
      <rPr>
        <sz val="9"/>
        <color theme="1"/>
        <rFont val="宋体"/>
        <charset val="134"/>
      </rPr>
      <t>海南互联网产业基地项目</t>
    </r>
    <r>
      <rPr>
        <sz val="9"/>
        <color theme="1"/>
        <rFont val="Arial Narrow Regular"/>
        <charset val="134"/>
      </rPr>
      <t>”</t>
    </r>
    <r>
      <rPr>
        <sz val="9"/>
        <color theme="1"/>
        <rFont val="宋体"/>
        <charset val="134"/>
      </rPr>
      <t>中完成固定资产投资不低于</t>
    </r>
    <r>
      <rPr>
        <sz val="9"/>
        <color theme="1"/>
        <rFont val="Arial Narrow Regular"/>
        <charset val="134"/>
      </rPr>
      <t>4.8</t>
    </r>
    <r>
      <rPr>
        <sz val="9"/>
        <color theme="1"/>
        <rFont val="宋体"/>
        <charset val="134"/>
      </rPr>
      <t>亿元；</t>
    </r>
  </si>
  <si>
    <r>
      <rPr>
        <sz val="9"/>
        <color theme="1"/>
        <rFont val="Arial Narrow Regular"/>
        <charset val="134"/>
      </rPr>
      <t>2021</t>
    </r>
    <r>
      <rPr>
        <sz val="9"/>
        <color theme="1"/>
        <rFont val="宋体"/>
        <charset val="134"/>
      </rPr>
      <t>年年底前</t>
    </r>
    <r>
      <rPr>
        <sz val="9"/>
        <color theme="1"/>
        <rFont val="Arial Narrow Regular"/>
        <charset val="134"/>
      </rPr>
      <t>14</t>
    </r>
    <r>
      <rPr>
        <sz val="9"/>
        <color theme="1"/>
        <rFont val="宋体"/>
        <charset val="134"/>
      </rPr>
      <t>户企业独栋封顶（每栋均</t>
    </r>
    <r>
      <rPr>
        <sz val="9"/>
        <color theme="1"/>
        <rFont val="Arial Narrow Regular"/>
        <charset val="134"/>
      </rPr>
      <t>4</t>
    </r>
    <r>
      <rPr>
        <sz val="9"/>
        <color theme="1"/>
        <rFont val="宋体"/>
        <charset val="134"/>
      </rPr>
      <t>层），由省工业和信息化厅会同三亚市政府验收确认。</t>
    </r>
  </si>
  <si>
    <r>
      <rPr>
        <sz val="9"/>
        <color theme="1"/>
        <rFont val="Arial Narrow Regular"/>
        <charset val="134"/>
      </rPr>
      <t>2021</t>
    </r>
    <r>
      <rPr>
        <sz val="9"/>
        <color theme="1"/>
        <rFont val="宋体"/>
        <charset val="134"/>
      </rPr>
      <t>年年底前</t>
    </r>
    <r>
      <rPr>
        <sz val="9"/>
        <color theme="1"/>
        <rFont val="Arial Narrow Regular"/>
        <charset val="134"/>
      </rPr>
      <t>14</t>
    </r>
    <r>
      <rPr>
        <sz val="9"/>
        <color theme="1"/>
        <rFont val="宋体"/>
        <charset val="134"/>
      </rPr>
      <t>户企业独栋封顶</t>
    </r>
  </si>
  <si>
    <t>兖矿（海南）智慧物流科技有限公司</t>
  </si>
  <si>
    <t>按照“江东·国际能源中心”项目2021年完成固定资产投资的5%给予企业奖励。对项目年度完成投资使用的银行贷款按市场报价利率50%给予贴息。综合扶持力度不超过1500万元。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</si>
  <si>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江东</t>
    </r>
    <r>
      <rPr>
        <sz val="9"/>
        <color theme="1"/>
        <rFont val="Arial Narrow Regular"/>
        <charset val="134"/>
      </rPr>
      <t>·</t>
    </r>
    <r>
      <rPr>
        <sz val="9"/>
        <color theme="1"/>
        <rFont val="宋体"/>
        <charset val="134"/>
      </rPr>
      <t>国际能源中心</t>
    </r>
    <r>
      <rPr>
        <sz val="9"/>
        <color theme="1"/>
        <rFont val="Arial Narrow Regular"/>
        <charset val="134"/>
      </rPr>
      <t>”</t>
    </r>
    <r>
      <rPr>
        <sz val="9"/>
        <color theme="1"/>
        <rFont val="宋体"/>
        <charset val="134"/>
      </rPr>
      <t>项目中完成固定资产投资不低于</t>
    </r>
    <r>
      <rPr>
        <sz val="9"/>
        <color theme="1"/>
        <rFont val="Arial Narrow Regular"/>
        <charset val="134"/>
      </rPr>
      <t>2.5</t>
    </r>
    <r>
      <rPr>
        <sz val="9"/>
        <color theme="1"/>
        <rFont val="宋体"/>
        <charset val="134"/>
      </rPr>
      <t>亿元；</t>
    </r>
  </si>
  <si>
    <t>海南一龄医疗产业发展有限公司</t>
  </si>
  <si>
    <t>按照“博鳌一龄生命养护中心二期--超级中医院项目”2021年完成固定资产投资的5%给予企业奖励。对项目年度完成投资使用的银行贷款按市场报价利率50%给予贴息。综合扶持力度不超过1500万元。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</si>
  <si>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博鳌一龄生命养护中心二期</t>
    </r>
    <r>
      <rPr>
        <sz val="9"/>
        <color theme="1"/>
        <rFont val="Arial Narrow Regular"/>
        <charset val="134"/>
      </rPr>
      <t>--</t>
    </r>
    <r>
      <rPr>
        <sz val="9"/>
        <color theme="1"/>
        <rFont val="宋体"/>
        <charset val="134"/>
      </rPr>
      <t>超级中医院项目</t>
    </r>
    <r>
      <rPr>
        <sz val="9"/>
        <color theme="1"/>
        <rFont val="Arial Narrow Regular"/>
        <charset val="134"/>
      </rPr>
      <t>”</t>
    </r>
    <r>
      <rPr>
        <sz val="9"/>
        <color theme="1"/>
        <rFont val="宋体"/>
        <charset val="134"/>
      </rPr>
      <t>中完成固定资产投资不低于</t>
    </r>
    <r>
      <rPr>
        <sz val="9"/>
        <color theme="1"/>
        <rFont val="Arial Narrow Regular"/>
        <charset val="134"/>
      </rPr>
      <t>1.5</t>
    </r>
    <r>
      <rPr>
        <sz val="9"/>
        <color theme="1"/>
        <rFont val="宋体"/>
        <charset val="134"/>
      </rPr>
      <t>亿元；</t>
    </r>
  </si>
  <si>
    <t>按适用的市场报价利率计算的利息*50%
=212.75*50%=106.38</t>
  </si>
  <si>
    <r>
      <rPr>
        <sz val="9"/>
        <color theme="1"/>
        <rFont val="Microsoft YaHei UI"/>
        <charset val="134"/>
      </rPr>
      <t>完成项目投资额的5</t>
    </r>
    <r>
      <rPr>
        <sz val="9"/>
        <color theme="1"/>
        <rFont val="Calibri"/>
        <charset val="134"/>
      </rPr>
      <t>%</t>
    </r>
    <r>
      <rPr>
        <sz val="9"/>
        <color theme="1"/>
        <rFont val="宋体"/>
        <charset val="134"/>
      </rPr>
      <t>即：</t>
    </r>
    <r>
      <rPr>
        <sz val="9"/>
        <color theme="1"/>
        <rFont val="方正书宋_GBK"/>
        <charset val="134"/>
      </rPr>
      <t>19698.7</t>
    </r>
    <r>
      <rPr>
        <sz val="9"/>
        <color theme="1"/>
        <rFont val="宋体"/>
        <charset val="134"/>
      </rPr>
      <t>7</t>
    </r>
    <r>
      <rPr>
        <sz val="9"/>
        <color theme="1"/>
        <rFont val="方正书宋_GBK"/>
        <charset val="134"/>
      </rPr>
      <t>*5%=984.9</t>
    </r>
    <r>
      <rPr>
        <sz val="9"/>
        <color theme="1"/>
        <rFont val="宋体"/>
        <charset val="134"/>
      </rPr>
      <t>3</t>
    </r>
  </si>
  <si>
    <t>应用于免税项目，未抵扣进项税</t>
  </si>
  <si>
    <r>
      <rPr>
        <sz val="9"/>
        <color theme="1"/>
        <rFont val="Arial Narrow Regular"/>
        <charset val="134"/>
      </rPr>
      <t>2021</t>
    </r>
    <r>
      <rPr>
        <sz val="9"/>
        <color theme="1"/>
        <rFont val="宋体"/>
        <charset val="134"/>
      </rPr>
      <t>年新增就业人数</t>
    </r>
    <r>
      <rPr>
        <sz val="9"/>
        <color theme="1"/>
        <rFont val="Arial Narrow Regular"/>
        <charset val="134"/>
      </rPr>
      <t>80</t>
    </r>
    <r>
      <rPr>
        <sz val="9"/>
        <color theme="1"/>
        <rFont val="宋体"/>
        <charset val="134"/>
      </rPr>
      <t>人，并全部签订劳动合同。</t>
    </r>
  </si>
  <si>
    <r>
      <rPr>
        <sz val="9"/>
        <color theme="1"/>
        <rFont val="Arial Narrow Regular"/>
        <charset val="134"/>
      </rPr>
      <t>2021</t>
    </r>
    <r>
      <rPr>
        <sz val="9"/>
        <color theme="1"/>
        <rFont val="宋体"/>
        <charset val="134"/>
      </rPr>
      <t>年新增就业人数</t>
    </r>
    <r>
      <rPr>
        <sz val="9"/>
        <color theme="1"/>
        <rFont val="Arial Narrow Regular"/>
        <charset val="134"/>
      </rPr>
      <t>80</t>
    </r>
    <r>
      <rPr>
        <sz val="9"/>
        <color theme="1"/>
        <rFont val="宋体"/>
        <charset val="134"/>
      </rPr>
      <t>人</t>
    </r>
  </si>
  <si>
    <t>海南树兰博鳌医院有限公司</t>
  </si>
  <si>
    <t>按照“海南树兰博鳌乐城超级医院”项目2021年完成固定资产投资的5%给予企业奖励。扶持力度不超过1500万元。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</si>
  <si>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海南树兰博鳌乐城超级医院</t>
    </r>
    <r>
      <rPr>
        <sz val="9"/>
        <color theme="1"/>
        <rFont val="Arial Narrow Regular"/>
        <charset val="134"/>
      </rPr>
      <t>”</t>
    </r>
    <r>
      <rPr>
        <sz val="9"/>
        <color theme="1"/>
        <rFont val="宋体"/>
        <charset val="134"/>
      </rPr>
      <t>项目中完成固定资产投资不低于</t>
    </r>
    <r>
      <rPr>
        <sz val="9"/>
        <color theme="1"/>
        <rFont val="Arial Narrow Regular"/>
        <charset val="134"/>
      </rPr>
      <t>1</t>
    </r>
    <r>
      <rPr>
        <sz val="9"/>
        <color theme="1"/>
        <rFont val="宋体"/>
        <charset val="134"/>
      </rPr>
      <t>亿元；</t>
    </r>
  </si>
  <si>
    <r>
      <rPr>
        <sz val="9"/>
        <color theme="1"/>
        <rFont val="Microsoft YaHei UI"/>
        <charset val="134"/>
      </rPr>
      <t>完成项目投资额的5</t>
    </r>
    <r>
      <rPr>
        <sz val="9"/>
        <color theme="1"/>
        <rFont val="Calibri"/>
        <charset val="134"/>
      </rPr>
      <t>%</t>
    </r>
    <r>
      <rPr>
        <sz val="9"/>
        <color theme="1"/>
        <rFont val="宋体"/>
        <charset val="134"/>
      </rPr>
      <t>即：</t>
    </r>
    <r>
      <rPr>
        <sz val="9"/>
        <color theme="1"/>
        <rFont val="方正书宋_GBK"/>
        <charset val="134"/>
      </rPr>
      <t>18703.</t>
    </r>
    <r>
      <rPr>
        <sz val="9"/>
        <color theme="1"/>
        <rFont val="宋体"/>
        <charset val="134"/>
      </rPr>
      <t>00</t>
    </r>
    <r>
      <rPr>
        <sz val="9"/>
        <color theme="1"/>
        <rFont val="方正书宋_GBK"/>
        <charset val="134"/>
      </rPr>
      <t>*5%=935.1</t>
    </r>
    <r>
      <rPr>
        <sz val="9"/>
        <color theme="1"/>
        <rFont val="宋体"/>
        <charset val="134"/>
      </rPr>
      <t>5</t>
    </r>
  </si>
  <si>
    <t>其中7200万元土地款系20年支付，当年未纳统，项目开工于21年，21年加上土地款实际付款约1.1亿，22年1月付款4000万元</t>
  </si>
  <si>
    <t>海南博鳌金域国际医学检验中心有限公司</t>
  </si>
  <si>
    <t>按照“博鳌金域国际医学检验中心”项目2021年完成固定资产投资的5%给予企业奖励。扶持力度不超过1500万元。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</si>
  <si>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博鳌金域国际医学检验中心</t>
    </r>
    <r>
      <rPr>
        <sz val="9"/>
        <color theme="1"/>
        <rFont val="Arial Narrow Regular"/>
        <charset val="134"/>
      </rPr>
      <t>”</t>
    </r>
    <r>
      <rPr>
        <sz val="9"/>
        <color theme="1"/>
        <rFont val="宋体"/>
        <charset val="134"/>
      </rPr>
      <t>项目中完成固定资产投资不低于</t>
    </r>
    <r>
      <rPr>
        <sz val="9"/>
        <color theme="1"/>
        <rFont val="Arial Narrow Regular"/>
        <charset val="134"/>
      </rPr>
      <t>5000</t>
    </r>
    <r>
      <rPr>
        <sz val="9"/>
        <color theme="1"/>
        <rFont val="宋体"/>
        <charset val="134"/>
      </rPr>
      <t>万元；</t>
    </r>
  </si>
  <si>
    <t>宇乐乐（海南）影视文化有限公司</t>
  </si>
  <si>
    <t>按照“《女心理师》连续剧”项目2021年完成营业收入的3%给予企业奖励。扶持力度不超过800万元。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</si>
  <si>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《女心理师》连续剧</t>
    </r>
    <r>
      <rPr>
        <sz val="9"/>
        <color theme="1"/>
        <rFont val="Arial Narrow Regular"/>
        <charset val="134"/>
      </rPr>
      <t>”</t>
    </r>
    <r>
      <rPr>
        <sz val="9"/>
        <color theme="1"/>
        <rFont val="宋体"/>
        <charset val="134"/>
      </rPr>
      <t>项目中实现营业收入不低于</t>
    </r>
    <r>
      <rPr>
        <sz val="9"/>
        <color theme="1"/>
        <rFont val="Arial Narrow Regular"/>
        <charset val="134"/>
      </rPr>
      <t>1.5</t>
    </r>
    <r>
      <rPr>
        <sz val="9"/>
        <color theme="1"/>
        <rFont val="宋体"/>
        <charset val="134"/>
      </rPr>
      <t>亿元；</t>
    </r>
  </si>
  <si>
    <t>营业收入*3%，不高于800万元</t>
  </si>
  <si>
    <r>
      <rPr>
        <sz val="9"/>
        <color theme="1"/>
        <rFont val="Times New Roman"/>
        <charset val="134"/>
      </rPr>
      <t>2021</t>
    </r>
    <r>
      <rPr>
        <sz val="9"/>
        <color theme="1"/>
        <rFont val="SimSun"/>
        <charset val="134"/>
      </rPr>
      <t>年度累计开票金额</t>
    </r>
    <r>
      <rPr>
        <sz val="9"/>
        <color theme="1"/>
        <rFont val="方正书宋_GBK"/>
        <charset val="134"/>
      </rPr>
      <t>27104.18</t>
    </r>
    <r>
      <rPr>
        <sz val="9"/>
        <color theme="1"/>
        <rFont val="SimSun"/>
        <charset val="134"/>
      </rPr>
      <t>万元（含税），回款金额28129.3万元。</t>
    </r>
  </si>
  <si>
    <t>海南康牧农业开发有限公司</t>
  </si>
  <si>
    <t>按照“乐东30万头生猪生态养殖基地”项目2021年完成固定资产投资的5%给予企业奖励。对项目年度完成投资使用的银行贷款按市场报价利率50%给予贴息。综合扶持力度不超过1500万元。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</si>
  <si>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乐东</t>
    </r>
    <r>
      <rPr>
        <sz val="9"/>
        <color theme="1"/>
        <rFont val="Arial Narrow Regular"/>
        <charset val="134"/>
      </rPr>
      <t>30</t>
    </r>
    <r>
      <rPr>
        <sz val="9"/>
        <color theme="1"/>
        <rFont val="宋体"/>
        <charset val="134"/>
      </rPr>
      <t>万头生猪生态养殖基地</t>
    </r>
    <r>
      <rPr>
        <sz val="9"/>
        <color theme="1"/>
        <rFont val="Arial Narrow Regular"/>
        <charset val="134"/>
      </rPr>
      <t>”</t>
    </r>
    <r>
      <rPr>
        <sz val="9"/>
        <color theme="1"/>
        <rFont val="宋体"/>
        <charset val="134"/>
      </rPr>
      <t>项目中完成固定资产投资不低于</t>
    </r>
    <r>
      <rPr>
        <sz val="9"/>
        <color theme="1"/>
        <rFont val="Arial Narrow Regular"/>
        <charset val="134"/>
      </rPr>
      <t>3.5</t>
    </r>
    <r>
      <rPr>
        <sz val="9"/>
        <color theme="1"/>
        <rFont val="宋体"/>
        <charset val="134"/>
      </rPr>
      <t>亿元；</t>
    </r>
  </si>
  <si>
    <r>
      <rPr>
        <sz val="9"/>
        <color theme="1"/>
        <rFont val="Arial Narrow Regular"/>
        <charset val="134"/>
      </rPr>
      <t>2021</t>
    </r>
    <r>
      <rPr>
        <sz val="9"/>
        <color theme="1"/>
        <rFont val="宋体"/>
        <charset val="134"/>
      </rPr>
      <t>年年底前母猪一区、保育、育肥一区主体结构封顶，由省农业农村厅会同乐东黎族自治县政府确认。</t>
    </r>
  </si>
  <si>
    <r>
      <rPr>
        <sz val="9"/>
        <color theme="1"/>
        <rFont val="Arial Narrow Regular"/>
        <charset val="134"/>
      </rPr>
      <t>2021</t>
    </r>
    <r>
      <rPr>
        <sz val="9"/>
        <color theme="1"/>
        <rFont val="宋体"/>
        <charset val="134"/>
      </rPr>
      <t>年年底前母猪一区、保育、育肥一区主体结构封顶</t>
    </r>
  </si>
  <si>
    <t>已封顶</t>
  </si>
  <si>
    <t>海南玫瑰谷产业发展有限公司</t>
  </si>
  <si>
    <t>按照“亚龙湾玫瑰风情小镇”项目2021年完成固定资产投资的5%给予企业奖励。对项目年度完成投资使用的银行贷款按市场报价利率50%给予贴息。综合扶持力度不超过1500万元。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</si>
  <si>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亚龙湾玫瑰风情小镇</t>
    </r>
    <r>
      <rPr>
        <sz val="9"/>
        <color theme="1"/>
        <rFont val="Arial Narrow Regular"/>
        <charset val="134"/>
      </rPr>
      <t>”</t>
    </r>
    <r>
      <rPr>
        <sz val="9"/>
        <color theme="1"/>
        <rFont val="宋体"/>
        <charset val="134"/>
      </rPr>
      <t>项目中完成固定资产投资不低于</t>
    </r>
    <r>
      <rPr>
        <sz val="9"/>
        <color theme="1"/>
        <rFont val="Arial Narrow Regular"/>
        <charset val="134"/>
      </rPr>
      <t>2</t>
    </r>
    <r>
      <rPr>
        <sz val="9"/>
        <color theme="1"/>
        <rFont val="宋体"/>
        <charset val="134"/>
      </rPr>
      <t>亿元；</t>
    </r>
  </si>
  <si>
    <r>
      <rPr>
        <sz val="9"/>
        <color theme="1"/>
        <rFont val="Arial Narrow Regular"/>
        <charset val="134"/>
      </rPr>
      <t>2021</t>
    </r>
    <r>
      <rPr>
        <sz val="9"/>
        <color theme="1"/>
        <rFont val="宋体"/>
        <charset val="134"/>
      </rPr>
      <t>年该企业实现营业收入不低于</t>
    </r>
    <r>
      <rPr>
        <sz val="9"/>
        <color theme="1"/>
        <rFont val="Arial Narrow Regular"/>
        <charset val="134"/>
      </rPr>
      <t>3000</t>
    </r>
    <r>
      <rPr>
        <sz val="9"/>
        <color theme="1"/>
        <rFont val="宋体"/>
        <charset val="134"/>
      </rPr>
      <t>万元。</t>
    </r>
  </si>
  <si>
    <t>三亚南果实业有限公司</t>
  </si>
  <si>
    <t>按照“三亚南果物流园项目一期（公益性农产品批发市场）”2021年完成固定资产投资的5%给予企业奖励。对项目年度完成投资使用的银行贷款按市场报价利率50%给予贴息。综合扶持力度不超过1500万元。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</si>
  <si>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三亚南果物流园项目一期（公益性农产品批发市场）</t>
    </r>
    <r>
      <rPr>
        <sz val="9"/>
        <color theme="1"/>
        <rFont val="Arial Narrow Regular"/>
        <charset val="134"/>
      </rPr>
      <t>”</t>
    </r>
    <r>
      <rPr>
        <sz val="9"/>
        <color theme="1"/>
        <rFont val="宋体"/>
        <charset val="134"/>
      </rPr>
      <t>中完成固定资产投资不低于</t>
    </r>
    <r>
      <rPr>
        <sz val="9"/>
        <color theme="1"/>
        <rFont val="Arial Narrow Regular"/>
        <charset val="134"/>
      </rPr>
      <t>1.6</t>
    </r>
    <r>
      <rPr>
        <sz val="9"/>
        <color theme="1"/>
        <rFont val="宋体"/>
        <charset val="134"/>
      </rPr>
      <t>亿元；</t>
    </r>
  </si>
  <si>
    <t>海南广凌农旅产业发展有限公司</t>
  </si>
  <si>
    <t>按照“陵水黎族自治县国家南繁科研育种基地（安马洋）配套服务区（科研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</si>
  <si>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陵水黎族自治县国家南繁科研育种基地（安马洋）配套服务区（科研项目）</t>
    </r>
    <r>
      <rPr>
        <sz val="9"/>
        <color theme="1"/>
        <rFont val="Arial Narrow Regular"/>
        <charset val="134"/>
      </rPr>
      <t>”</t>
    </r>
    <r>
      <rPr>
        <sz val="9"/>
        <color theme="1"/>
        <rFont val="宋体"/>
        <charset val="134"/>
      </rPr>
      <t>中完成固定资产投资不低于</t>
    </r>
    <r>
      <rPr>
        <sz val="9"/>
        <color theme="1"/>
        <rFont val="Arial Narrow Regular"/>
        <charset val="134"/>
      </rPr>
      <t>1.5</t>
    </r>
    <r>
      <rPr>
        <sz val="9"/>
        <color theme="1"/>
        <rFont val="宋体"/>
        <charset val="134"/>
      </rPr>
      <t>亿元；</t>
    </r>
  </si>
  <si>
    <r>
      <rPr>
        <sz val="9"/>
        <color theme="1"/>
        <rFont val="Arial Narrow Regular"/>
        <charset val="134"/>
      </rPr>
      <t>2021</t>
    </r>
    <r>
      <rPr>
        <sz val="9"/>
        <color theme="1"/>
        <rFont val="宋体"/>
        <charset val="134"/>
      </rPr>
      <t>年年底前科研项目</t>
    </r>
    <r>
      <rPr>
        <sz val="9"/>
        <color theme="1"/>
        <rFont val="Arial Narrow Regular"/>
        <charset val="134"/>
      </rPr>
      <t>2#</t>
    </r>
    <r>
      <rPr>
        <sz val="9"/>
        <color theme="1"/>
        <rFont val="宋体"/>
        <charset val="134"/>
      </rPr>
      <t>、</t>
    </r>
    <r>
      <rPr>
        <sz val="9"/>
        <color theme="1"/>
        <rFont val="Arial Narrow Regular"/>
        <charset val="134"/>
      </rPr>
      <t>3#</t>
    </r>
    <r>
      <rPr>
        <sz val="9"/>
        <color theme="1"/>
        <rFont val="宋体"/>
        <charset val="134"/>
      </rPr>
      <t>楼装饰装修全部完成，由省农业农村厅会同陵水黎族自治县政府验收确认。</t>
    </r>
  </si>
  <si>
    <r>
      <rPr>
        <sz val="9"/>
        <color theme="1"/>
        <rFont val="Arial Narrow Regular"/>
        <charset val="134"/>
      </rPr>
      <t>2021</t>
    </r>
    <r>
      <rPr>
        <sz val="9"/>
        <color theme="1"/>
        <rFont val="宋体"/>
        <charset val="134"/>
      </rPr>
      <t>年年底前科研项目</t>
    </r>
    <r>
      <rPr>
        <sz val="9"/>
        <color theme="1"/>
        <rFont val="Arial Narrow Regular"/>
        <charset val="134"/>
      </rPr>
      <t>2#</t>
    </r>
    <r>
      <rPr>
        <sz val="9"/>
        <color theme="1"/>
        <rFont val="宋体"/>
        <charset val="134"/>
      </rPr>
      <t>、</t>
    </r>
    <r>
      <rPr>
        <sz val="9"/>
        <color theme="1"/>
        <rFont val="Arial Narrow Regular"/>
        <charset val="134"/>
      </rPr>
      <t>3#</t>
    </r>
    <r>
      <rPr>
        <sz val="9"/>
        <color theme="1"/>
        <rFont val="宋体"/>
        <charset val="134"/>
      </rPr>
      <t>楼装饰装修全部完成</t>
    </r>
  </si>
  <si>
    <r>
      <rPr>
        <sz val="9"/>
        <color theme="1"/>
        <rFont val="微软雅黑"/>
        <charset val="134"/>
      </rPr>
      <t>科研项目</t>
    </r>
    <r>
      <rPr>
        <sz val="9"/>
        <color theme="1"/>
        <rFont val="Arial Narrow Regular"/>
        <charset val="134"/>
      </rPr>
      <t>2#</t>
    </r>
    <r>
      <rPr>
        <sz val="9"/>
        <color theme="1"/>
        <rFont val="宋体"/>
        <charset val="134"/>
      </rPr>
      <t>、</t>
    </r>
    <r>
      <rPr>
        <sz val="9"/>
        <color theme="1"/>
        <rFont val="Arial Narrow Regular"/>
        <charset val="134"/>
      </rPr>
      <t>3#</t>
    </r>
    <r>
      <rPr>
        <sz val="9"/>
        <color theme="1"/>
        <rFont val="宋体"/>
        <charset val="134"/>
      </rPr>
      <t>楼装饰装修已全部完成</t>
    </r>
  </si>
  <si>
    <t>海南东方农业产业有限公司</t>
  </si>
  <si>
    <t>按照“东方新龙母猪繁育场项目”2021年完成固定资产投资的5%给予企业奖励。对项目年度完成投资使用的银行贷款按市场报价利率50%给予贴息。综合扶持力度不超过1500万元。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</si>
  <si>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东方新龙母猪繁育场项目</t>
    </r>
    <r>
      <rPr>
        <sz val="9"/>
        <color theme="1"/>
        <rFont val="Arial Narrow Regular"/>
        <charset val="134"/>
      </rPr>
      <t>”</t>
    </r>
    <r>
      <rPr>
        <sz val="9"/>
        <color theme="1"/>
        <rFont val="宋体"/>
        <charset val="134"/>
      </rPr>
      <t>中完成固定资产投资不低于</t>
    </r>
    <r>
      <rPr>
        <sz val="9"/>
        <color theme="1"/>
        <rFont val="Arial Narrow Regular"/>
        <charset val="134"/>
      </rPr>
      <t>1.26</t>
    </r>
    <r>
      <rPr>
        <sz val="9"/>
        <color theme="1"/>
        <rFont val="宋体"/>
        <charset val="134"/>
      </rPr>
      <t>亿元；</t>
    </r>
  </si>
  <si>
    <r>
      <rPr>
        <sz val="9"/>
        <color theme="1"/>
        <rFont val="Arial Narrow Regular"/>
        <charset val="134"/>
      </rPr>
      <t>2021</t>
    </r>
    <r>
      <rPr>
        <sz val="9"/>
        <color theme="1"/>
        <rFont val="宋体"/>
        <charset val="134"/>
      </rPr>
      <t>年年底前生产区</t>
    </r>
    <r>
      <rPr>
        <sz val="9"/>
        <color theme="1"/>
        <rFont val="Arial Narrow Regular"/>
        <charset val="134"/>
      </rPr>
      <t>15</t>
    </r>
    <r>
      <rPr>
        <sz val="9"/>
        <color theme="1"/>
        <rFont val="宋体"/>
        <charset val="134"/>
      </rPr>
      <t>栋猪舍封顶，由省农业农村厅会同东方市政府验收确认。</t>
    </r>
  </si>
  <si>
    <r>
      <rPr>
        <sz val="9"/>
        <color theme="1"/>
        <rFont val="Arial Narrow Regular"/>
        <charset val="134"/>
      </rPr>
      <t>2021</t>
    </r>
    <r>
      <rPr>
        <sz val="9"/>
        <color theme="1"/>
        <rFont val="宋体"/>
        <charset val="134"/>
      </rPr>
      <t>年年底前生产区</t>
    </r>
    <r>
      <rPr>
        <sz val="9"/>
        <color theme="1"/>
        <rFont val="Arial Narrow Regular"/>
        <charset val="134"/>
      </rPr>
      <t>15</t>
    </r>
    <r>
      <rPr>
        <sz val="9"/>
        <color theme="1"/>
        <rFont val="宋体"/>
        <charset val="134"/>
      </rPr>
      <t>栋猪舍封顶</t>
    </r>
  </si>
  <si>
    <t>昌江广凌农业科技有限公司</t>
  </si>
  <si>
    <t>按照“昌江南繁产业科技示范园项目”2021年完成固定资产投资的5%给予企业奖励。对项目年度完成投资使用的银行贷款按市场报价利率50%给予贴息。综合扶持力度不超过1500万元。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</si>
  <si>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昌江南繁产业科技示范园项目</t>
    </r>
    <r>
      <rPr>
        <sz val="9"/>
        <color theme="1"/>
        <rFont val="Arial Narrow Regular"/>
        <charset val="134"/>
      </rPr>
      <t>”</t>
    </r>
    <r>
      <rPr>
        <sz val="9"/>
        <color theme="1"/>
        <rFont val="宋体"/>
        <charset val="134"/>
      </rPr>
      <t>中完成固定资产投资不低于</t>
    </r>
    <r>
      <rPr>
        <sz val="9"/>
        <color theme="1"/>
        <rFont val="Arial Narrow Regular"/>
        <charset val="134"/>
      </rPr>
      <t>1.02</t>
    </r>
    <r>
      <rPr>
        <sz val="9"/>
        <color theme="1"/>
        <rFont val="宋体"/>
        <charset val="134"/>
      </rPr>
      <t>亿元；</t>
    </r>
  </si>
  <si>
    <r>
      <rPr>
        <sz val="9"/>
        <color theme="1"/>
        <rFont val="Arial Narrow Regular"/>
        <charset val="134"/>
      </rPr>
      <t>2021</t>
    </r>
    <r>
      <rPr>
        <sz val="9"/>
        <color theme="1"/>
        <rFont val="宋体"/>
        <charset val="134"/>
      </rPr>
      <t>年该企业实现营业收入不低于</t>
    </r>
    <r>
      <rPr>
        <sz val="9"/>
        <color theme="1"/>
        <rFont val="Arial Narrow Regular"/>
        <charset val="134"/>
      </rPr>
      <t>2500</t>
    </r>
    <r>
      <rPr>
        <sz val="9"/>
        <color theme="1"/>
        <rFont val="宋体"/>
        <charset val="134"/>
      </rPr>
      <t>万元。</t>
    </r>
  </si>
  <si>
    <t>三亚佳翔航空货运服务有限公司</t>
  </si>
  <si>
    <t>按照“三亚佳翔航空货运农产品加工贸易冷链物流园三期项目”2021年完成固定资产投资的5%给予企业奖励。对项目年度完成投资使用的银行贷款按市场报价利率50%给予贴息。综合扶持力度不超过1500万元。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</si>
  <si>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三亚佳翔航空货运农产品加工贸易冷链物流园三期项目</t>
    </r>
    <r>
      <rPr>
        <sz val="9"/>
        <color theme="1"/>
        <rFont val="Arial Narrow Regular"/>
        <charset val="134"/>
      </rPr>
      <t>”</t>
    </r>
    <r>
      <rPr>
        <sz val="9"/>
        <color theme="1"/>
        <rFont val="宋体"/>
        <charset val="134"/>
      </rPr>
      <t>中完成固定资产投资不低于</t>
    </r>
    <r>
      <rPr>
        <sz val="9"/>
        <color theme="1"/>
        <rFont val="Arial Narrow Regular"/>
        <charset val="134"/>
      </rPr>
      <t>1.9</t>
    </r>
    <r>
      <rPr>
        <sz val="9"/>
        <color theme="1"/>
        <rFont val="宋体"/>
        <charset val="134"/>
      </rPr>
      <t>亿元；</t>
    </r>
  </si>
  <si>
    <r>
      <rPr>
        <sz val="9"/>
        <color theme="1"/>
        <rFont val="Arial Narrow Regular"/>
        <charset val="134"/>
      </rPr>
      <t>2021</t>
    </r>
    <r>
      <rPr>
        <sz val="9"/>
        <color theme="1"/>
        <rFont val="宋体"/>
        <charset val="134"/>
      </rPr>
      <t>年该企业实现营业收入不低于</t>
    </r>
    <r>
      <rPr>
        <sz val="9"/>
        <color theme="1"/>
        <rFont val="Arial Narrow Regular"/>
        <charset val="134"/>
      </rPr>
      <t>1.36</t>
    </r>
    <r>
      <rPr>
        <sz val="9"/>
        <color theme="1"/>
        <rFont val="宋体"/>
        <charset val="134"/>
      </rPr>
      <t>亿元。</t>
    </r>
  </si>
  <si>
    <t>海南恒达伟实业有限公司</t>
  </si>
  <si>
    <t>按照“澄迈恒达伟粮食储备和交易中心项目”2021年完成固定资产投资的5%给予企业奖励。对项目年度完成投资使用的银行贷款按市场报价利率50%给予贴息。综合扶持力度不超过1500万元。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</si>
  <si>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澄迈恒达伟粮食储备和交易中心项目</t>
    </r>
    <r>
      <rPr>
        <sz val="9"/>
        <color theme="1"/>
        <rFont val="Arial Narrow Regular"/>
        <charset val="134"/>
      </rPr>
      <t>”</t>
    </r>
    <r>
      <rPr>
        <sz val="9"/>
        <color theme="1"/>
        <rFont val="宋体"/>
        <charset val="134"/>
      </rPr>
      <t>中完成固定资产投资不低于</t>
    </r>
    <r>
      <rPr>
        <sz val="9"/>
        <color theme="1"/>
        <rFont val="Arial Narrow Regular"/>
        <charset val="134"/>
      </rPr>
      <t>7000</t>
    </r>
    <r>
      <rPr>
        <sz val="9"/>
        <color theme="1"/>
        <rFont val="宋体"/>
        <charset val="134"/>
      </rPr>
      <t>万元；</t>
    </r>
  </si>
  <si>
    <r>
      <rPr>
        <sz val="9"/>
        <color theme="1"/>
        <rFont val="Arial Narrow Regular"/>
        <charset val="134"/>
      </rPr>
      <t>2021</t>
    </r>
    <r>
      <rPr>
        <sz val="9"/>
        <color theme="1"/>
        <rFont val="宋体"/>
        <charset val="134"/>
      </rPr>
      <t>年年底前</t>
    </r>
    <r>
      <rPr>
        <sz val="9"/>
        <color theme="1"/>
        <rFont val="Arial Narrow Regular"/>
        <charset val="134"/>
      </rPr>
      <t>3</t>
    </r>
    <r>
      <rPr>
        <sz val="9"/>
        <color theme="1"/>
        <rFont val="宋体"/>
        <charset val="134"/>
      </rPr>
      <t>栋楼房仓、</t>
    </r>
    <r>
      <rPr>
        <sz val="9"/>
        <color theme="1"/>
        <rFont val="Arial Narrow Regular"/>
        <charset val="134"/>
      </rPr>
      <t>1</t>
    </r>
    <r>
      <rPr>
        <sz val="9"/>
        <color theme="1"/>
        <rFont val="宋体"/>
        <charset val="134"/>
      </rPr>
      <t>栋大米加工车间、</t>
    </r>
    <r>
      <rPr>
        <sz val="9"/>
        <color theme="1"/>
        <rFont val="Arial Narrow Regular"/>
        <charset val="134"/>
      </rPr>
      <t>1</t>
    </r>
    <r>
      <rPr>
        <sz val="9"/>
        <color theme="1"/>
        <rFont val="宋体"/>
        <charset val="134"/>
      </rPr>
      <t>栋一站式服务中心主体结构封顶，由省农业农村厅会同澄迈县政府验收确认。</t>
    </r>
  </si>
  <si>
    <r>
      <rPr>
        <sz val="9"/>
        <color theme="1"/>
        <rFont val="Arial Narrow Regular"/>
        <charset val="134"/>
      </rPr>
      <t>2021</t>
    </r>
    <r>
      <rPr>
        <sz val="9"/>
        <color theme="1"/>
        <rFont val="宋体"/>
        <charset val="134"/>
      </rPr>
      <t>年年底前</t>
    </r>
    <r>
      <rPr>
        <sz val="9"/>
        <color theme="1"/>
        <rFont val="Arial Narrow Regular"/>
        <charset val="134"/>
      </rPr>
      <t>3</t>
    </r>
    <r>
      <rPr>
        <sz val="9"/>
        <color theme="1"/>
        <rFont val="宋体"/>
        <charset val="134"/>
      </rPr>
      <t>栋楼房仓、</t>
    </r>
    <r>
      <rPr>
        <sz val="9"/>
        <color theme="1"/>
        <rFont val="Arial Narrow Regular"/>
        <charset val="134"/>
      </rPr>
      <t>1</t>
    </r>
    <r>
      <rPr>
        <sz val="9"/>
        <color theme="1"/>
        <rFont val="宋体"/>
        <charset val="134"/>
      </rPr>
      <t>栋大米加工车间、</t>
    </r>
    <r>
      <rPr>
        <sz val="9"/>
        <color theme="1"/>
        <rFont val="Arial Narrow Regular"/>
        <charset val="134"/>
      </rPr>
      <t>1</t>
    </r>
    <r>
      <rPr>
        <sz val="9"/>
        <color theme="1"/>
        <rFont val="宋体"/>
        <charset val="134"/>
      </rPr>
      <t>栋一站式服务中心主体结构封顶</t>
    </r>
  </si>
  <si>
    <r>
      <rPr>
        <sz val="9"/>
        <color theme="1"/>
        <rFont val="Arial Narrow Regular"/>
        <charset val="134"/>
      </rPr>
      <t>3</t>
    </r>
    <r>
      <rPr>
        <sz val="9"/>
        <color theme="1"/>
        <rFont val="宋体"/>
        <charset val="134"/>
      </rPr>
      <t>栋楼房仓、</t>
    </r>
    <r>
      <rPr>
        <sz val="9"/>
        <color theme="1"/>
        <rFont val="Arial Narrow Regular"/>
        <charset val="134"/>
      </rPr>
      <t>1</t>
    </r>
    <r>
      <rPr>
        <sz val="9"/>
        <color theme="1"/>
        <rFont val="宋体"/>
        <charset val="134"/>
      </rPr>
      <t>栋大米加工车间、</t>
    </r>
    <r>
      <rPr>
        <sz val="9"/>
        <color theme="1"/>
        <rFont val="Arial Narrow Regular"/>
        <charset val="134"/>
      </rPr>
      <t>1</t>
    </r>
    <r>
      <rPr>
        <sz val="9"/>
        <color theme="1"/>
        <rFont val="宋体"/>
        <charset val="134"/>
      </rPr>
      <t>栋一站式服务中心主体结构已封顶</t>
    </r>
  </si>
  <si>
    <t>海南华研胶原科技股份有限公司</t>
  </si>
  <si>
    <t>按照“鱼胶原蛋白产业化基地”项目2021年完成固定资产投资的5%给予企业奖励。对项目年度完成投资使用的银行贷款按市场报价利率50%给予贴息。综合扶持力度不超过1500万元。</t>
  </si>
  <si>
    <r>
      <rPr>
        <sz val="9"/>
        <color theme="1"/>
        <rFont val="Arial Narrow Regular"/>
        <charset val="134"/>
      </rPr>
      <t>2021</t>
    </r>
    <r>
      <rPr>
        <sz val="9"/>
        <color theme="1"/>
        <rFont val="宋体"/>
        <charset val="134"/>
      </rPr>
      <t>年在</t>
    </r>
    <r>
      <rPr>
        <sz val="9"/>
        <color theme="1"/>
        <rFont val="Arial Narrow Regular"/>
        <charset val="134"/>
      </rPr>
      <t>“</t>
    </r>
    <r>
      <rPr>
        <sz val="9"/>
        <color theme="1"/>
        <rFont val="宋体"/>
        <charset val="134"/>
      </rPr>
      <t>鱼胶原蛋白产业化基地</t>
    </r>
    <r>
      <rPr>
        <sz val="9"/>
        <color theme="1"/>
        <rFont val="Arial Narrow Regular"/>
        <charset val="134"/>
      </rPr>
      <t>”</t>
    </r>
    <r>
      <rPr>
        <sz val="9"/>
        <color theme="1"/>
        <rFont val="宋体"/>
        <charset val="134"/>
      </rPr>
      <t>项目中完成固定资产投资不低于</t>
    </r>
    <r>
      <rPr>
        <sz val="9"/>
        <color theme="1"/>
        <rFont val="Arial Narrow Regular"/>
        <charset val="134"/>
      </rPr>
      <t>3500</t>
    </r>
    <r>
      <rPr>
        <sz val="9"/>
        <color theme="1"/>
        <rFont val="宋体"/>
        <charset val="134"/>
      </rPr>
      <t>万元；</t>
    </r>
  </si>
  <si>
    <r>
      <rPr>
        <sz val="9"/>
        <color theme="1"/>
        <rFont val="Arial Narrow Regular"/>
        <charset val="134"/>
      </rPr>
      <t>2021</t>
    </r>
    <r>
      <rPr>
        <sz val="9"/>
        <color theme="1"/>
        <rFont val="宋体"/>
        <charset val="134"/>
      </rPr>
      <t>年该企业新增就业人数</t>
    </r>
    <r>
      <rPr>
        <sz val="9"/>
        <color theme="1"/>
        <rFont val="Arial Narrow Regular"/>
        <charset val="134"/>
      </rPr>
      <t>30</t>
    </r>
    <r>
      <rPr>
        <sz val="9"/>
        <color theme="1"/>
        <rFont val="宋体"/>
        <charset val="134"/>
      </rPr>
      <t>人，并全部签订劳动合同。</t>
    </r>
  </si>
  <si>
    <r>
      <rPr>
        <sz val="9"/>
        <color theme="1"/>
        <rFont val="Arial Narrow Regular"/>
        <charset val="134"/>
      </rPr>
      <t>2021</t>
    </r>
    <r>
      <rPr>
        <sz val="9"/>
        <color theme="1"/>
        <rFont val="宋体"/>
        <charset val="134"/>
      </rPr>
      <t>年该企业新增就业人数</t>
    </r>
    <r>
      <rPr>
        <sz val="9"/>
        <color theme="1"/>
        <rFont val="Arial Narrow Regular"/>
        <charset val="134"/>
      </rPr>
      <t>30</t>
    </r>
    <r>
      <rPr>
        <sz val="9"/>
        <color theme="1"/>
        <rFont val="宋体"/>
        <charset val="134"/>
      </rPr>
      <t>人</t>
    </r>
  </si>
  <si>
    <t>163，33%</t>
  </si>
  <si>
    <r>
      <rPr>
        <sz val="9"/>
        <color theme="1"/>
        <rFont val="Arial Narrow Regular"/>
        <charset val="134"/>
      </rPr>
      <t>2021</t>
    </r>
    <r>
      <rPr>
        <sz val="9"/>
        <color theme="1"/>
        <rFont val="宋体"/>
        <charset val="134"/>
      </rPr>
      <t>年实现营业收入</t>
    </r>
    <r>
      <rPr>
        <sz val="9"/>
        <color theme="1"/>
        <rFont val="Arial Narrow Regular"/>
        <charset val="134"/>
      </rPr>
      <t>5000</t>
    </r>
    <r>
      <rPr>
        <sz val="9"/>
        <color theme="1"/>
        <rFont val="宋体"/>
        <charset val="134"/>
      </rPr>
      <t>万元。</t>
    </r>
  </si>
  <si>
    <t>附件1</t>
  </si>
  <si>
    <t>2021年支持企业扩投资稳增长扶持奖励资金分配表</t>
  </si>
  <si>
    <t>部门名称</t>
  </si>
  <si>
    <t>支出功能
分类</t>
  </si>
  <si>
    <t>企业名称</t>
  </si>
  <si>
    <t>项目名称</t>
  </si>
  <si>
    <t>奖励金额（万元）</t>
  </si>
  <si>
    <t>部门小计
（万元）</t>
  </si>
  <si>
    <t>省工业和信息化厅
（25家）</t>
  </si>
  <si>
    <t>2159999—其他资源勘探工业信息等
支出</t>
  </si>
  <si>
    <t>海南华盛新材料科技
有限公司</t>
  </si>
  <si>
    <t>海南华盛新材料科技有限公司2*26万吨/年聚碳酸酯项目（一期）工程</t>
  </si>
  <si>
    <t>“齐鲁制药（海南）有限公司高端智能制造项目”和“300车间抗肿瘤冻干、小容量注射剂项目”</t>
  </si>
  <si>
    <t>葫芦娃集团美安儿童药智能制造基地项目</t>
  </si>
  <si>
    <t>海南（国际）医疗防护生产基地项目</t>
  </si>
  <si>
    <t>普利国际高端生产线扩建
项目</t>
  </si>
  <si>
    <t>长安制药美安科技新城新厂建设项目</t>
  </si>
  <si>
    <t>海南澳斯卡国际粮油
有限公司</t>
  </si>
  <si>
    <t>年加工100万吨国际粮油产品加工项目</t>
  </si>
  <si>
    <t>海南春光饮料加工厂</t>
  </si>
  <si>
    <t>海南绿筑装配式产业基地
项目</t>
  </si>
  <si>
    <t>杭萧钢构(海南)有限
公司</t>
  </si>
  <si>
    <t>杭萧钢构装配式建筑智能制造产业基地项目</t>
  </si>
  <si>
    <t>中大检测海南智能产业生产基地项目一期</t>
  </si>
  <si>
    <t>高性能铜加工材生产基地</t>
  </si>
  <si>
    <t>海口市裕同环保科技
有限公司</t>
  </si>
  <si>
    <t>裕同科技环保及高端包装
产业基地</t>
  </si>
  <si>
    <t>海南海福新材料有限
公司</t>
  </si>
  <si>
    <t>新型生物降解材料产业基地项目</t>
  </si>
  <si>
    <t>海南恒鑫年产1.2万吨全生物降解一次性餐饮具项目</t>
  </si>
  <si>
    <t>华熙生物科技产业园</t>
  </si>
  <si>
    <t>金盘科技海口数字化工厂第二阶段建设项目</t>
  </si>
  <si>
    <t>海南天之虹生物科技
有限公司</t>
  </si>
  <si>
    <t>年产36万吨饲料厂加工项目</t>
  </si>
  <si>
    <t>洋浦保税港区椰子加工基地</t>
  </si>
  <si>
    <t>中玉制药（海口）有限公司制药及新药研发生产基地
项目</t>
  </si>
  <si>
    <t>海南森瑞谱抗病毒创新药械产业化项目</t>
  </si>
  <si>
    <t>海南赞邦制药有限公司</t>
  </si>
  <si>
    <t>海南赞邦制药有限公司厂房设备设施三、四期升级改造项目</t>
  </si>
  <si>
    <t>年产15万立方阻燃剂塑板生产线项目</t>
  </si>
  <si>
    <t>海南未来产业园投资营运控股有限公司</t>
  </si>
  <si>
    <t>海南未来产业园一期（启航区I期）项目</t>
  </si>
  <si>
    <t>新东润·海南互联网产业基地项目</t>
  </si>
  <si>
    <t>省委宣传部（1家）</t>
  </si>
  <si>
    <t>2079999-其他文化旅游体育与传媒
支出</t>
  </si>
  <si>
    <t>丝路欢乐世界(海南) 项目</t>
  </si>
  <si>
    <t>省旅游文化广电体育厅
（5家）</t>
  </si>
  <si>
    <t>海南游礼旅游文化集团有限公司</t>
  </si>
  <si>
    <t>营业收入奖励</t>
  </si>
  <si>
    <t>海南金棕榈园艺景观
有限公司</t>
  </si>
  <si>
    <t>保亭·七彩山水世界生态
文化旅游区</t>
  </si>
  <si>
    <t>“博鳌蔡家宅文化旅游区（一期）”和“博鳌八方留客文化旅游区（二期）”</t>
  </si>
  <si>
    <t>海南·文笔峰盘古文化旅游区康养房颐养园（道医养生中心）</t>
  </si>
  <si>
    <t>《女心理师》连续剧</t>
  </si>
  <si>
    <t>省教育厅
（1家）</t>
  </si>
  <si>
    <t>2059999-其他教育支出</t>
  </si>
  <si>
    <t>“三亚中学”项目</t>
  </si>
  <si>
    <t>省卫生健康委
（2家）</t>
  </si>
  <si>
    <t>2109999-其他卫生健康支出</t>
  </si>
  <si>
    <t>“海南现代妇幼医院”项目</t>
  </si>
  <si>
    <t>“海南成美医院”项目</t>
  </si>
  <si>
    <t>博鳌乐城管理局
（4家）</t>
  </si>
  <si>
    <t>博鳌成美国际医学中心项目二期</t>
  </si>
  <si>
    <t>博鳌一龄生命养护中心二期--超级中医院项目</t>
  </si>
  <si>
    <t>海南树兰博鳌乐城超级医院</t>
  </si>
  <si>
    <t>博鳌金域国际医学检验中心</t>
  </si>
  <si>
    <t>省发展改革委
（3家）</t>
  </si>
  <si>
    <t>2160299-其他商业流通事务支出</t>
  </si>
  <si>
    <t>海口粤海物流项目</t>
  </si>
  <si>
    <t>海口市西城汇物流中心项目</t>
  </si>
  <si>
    <t>圆通区域总部及航空物流基地</t>
  </si>
  <si>
    <t>省农业农村厅
（11家）</t>
  </si>
  <si>
    <t>2139999-其他农林水支出</t>
  </si>
  <si>
    <t>陵水县水产南繁苗种产业项目</t>
  </si>
  <si>
    <t>水产品加工建设项目</t>
  </si>
  <si>
    <t>海垦茶业生态科技园(一期) 项目</t>
  </si>
  <si>
    <t>乐东30万头生猪生态养殖基地</t>
  </si>
  <si>
    <t>亚龙湾玫瑰风情小镇</t>
  </si>
  <si>
    <t>三亚南果物流园项目一期（公益性农产品批发市场）</t>
  </si>
  <si>
    <t>陵水黎族自治县国家南繁科研育种基地（安马洋）配套服务区（科研项目）</t>
  </si>
  <si>
    <t>昌江南繁产业科技示范园项目</t>
  </si>
  <si>
    <t>三亚佳翔航空货运农产品加工贸易冷链物流园三期项目</t>
  </si>
  <si>
    <t>澄迈恒达伟粮食储备和交易中心项目</t>
  </si>
  <si>
    <t>鱼胶原蛋白产业化基地</t>
  </si>
  <si>
    <t>承诺目标</t>
  </si>
  <si>
    <t>目标分类</t>
  </si>
  <si>
    <t>固定资产投资</t>
  </si>
  <si>
    <t>试生产</t>
  </si>
  <si>
    <t>达到投资节点</t>
  </si>
  <si>
    <t>产值</t>
  </si>
  <si>
    <t>营业收入</t>
  </si>
  <si>
    <t>新增就业</t>
  </si>
  <si>
    <t>经营投入</t>
  </si>
  <si>
    <t>发明专利</t>
  </si>
  <si>
    <t>入园游客量</t>
  </si>
  <si>
    <t>新增注册企业数量</t>
  </si>
</sst>
</file>

<file path=xl/styles.xml><?xml version="1.0" encoding="utf-8"?>
<styleSheet xmlns="http://schemas.openxmlformats.org/spreadsheetml/2006/main">
  <numFmts count="5">
    <numFmt numFmtId="176" formatCode="#,##0.00_ "/>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43">
    <font>
      <sz val="12"/>
      <color theme="1"/>
      <name val="宋体"/>
      <charset val="134"/>
      <scheme val="minor"/>
    </font>
    <font>
      <sz val="9"/>
      <color theme="1"/>
      <name val="Arial Narrow Regular"/>
      <charset val="134"/>
    </font>
    <font>
      <sz val="9"/>
      <name val="Arial Narrow Regular"/>
      <charset val="134"/>
    </font>
    <font>
      <b/>
      <sz val="11"/>
      <color rgb="FFFF0000"/>
      <name val="Arial Narrow Regular"/>
      <charset val="134"/>
    </font>
    <font>
      <sz val="20"/>
      <color theme="1"/>
      <name val="宋体"/>
      <charset val="134"/>
      <scheme val="minor"/>
    </font>
    <font>
      <sz val="9"/>
      <color theme="1"/>
      <name val="方正书宋_GBK"/>
      <charset val="134"/>
    </font>
    <font>
      <sz val="9"/>
      <color theme="1"/>
      <name val="宋体"/>
      <charset val="134"/>
    </font>
    <font>
      <sz val="9"/>
      <name val="宋体"/>
      <charset val="134"/>
    </font>
    <font>
      <sz val="9"/>
      <color rgb="FFFF0000"/>
      <name val="宋体"/>
      <charset val="134"/>
    </font>
    <font>
      <sz val="9"/>
      <name val="方正书宋_GBK"/>
      <charset val="134"/>
    </font>
    <font>
      <sz val="9"/>
      <color theme="1"/>
      <name val="SimSun"/>
      <charset val="134"/>
    </font>
    <font>
      <b/>
      <sz val="11"/>
      <color rgb="FFFF0000"/>
      <name val="方正书宋_GBK"/>
      <charset val="134"/>
    </font>
    <font>
      <b/>
      <sz val="11"/>
      <name val="Arial Narrow Regular"/>
      <charset val="134"/>
    </font>
    <font>
      <sz val="9"/>
      <color theme="1"/>
      <name val="Microsoft YaHei UI"/>
      <charset val="134"/>
    </font>
    <font>
      <sz val="12"/>
      <color theme="1"/>
      <name val="黑体"/>
      <charset val="134"/>
    </font>
    <font>
      <b/>
      <sz val="16"/>
      <color theme="1"/>
      <name val="宋体"/>
      <charset val="134"/>
      <scheme val="minor"/>
    </font>
    <font>
      <sz val="11"/>
      <color theme="1"/>
      <name val="宋体"/>
      <charset val="134"/>
    </font>
    <font>
      <sz val="11"/>
      <color indexed="8"/>
      <name val="宋体"/>
      <charset val="134"/>
      <scheme val="minor"/>
    </font>
    <font>
      <sz val="10"/>
      <color theme="1"/>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A7D00"/>
      <name val="宋体"/>
      <charset val="0"/>
      <scheme val="minor"/>
    </font>
    <font>
      <b/>
      <sz val="13"/>
      <color theme="3"/>
      <name val="宋体"/>
      <charset val="134"/>
      <scheme val="minor"/>
    </font>
    <font>
      <sz val="11"/>
      <color rgb="FF9C6500"/>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b/>
      <sz val="11"/>
      <color theme="1"/>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sz val="11"/>
      <color rgb="FF3F3F76"/>
      <name val="宋体"/>
      <charset val="0"/>
      <scheme val="minor"/>
    </font>
    <font>
      <sz val="11"/>
      <color rgb="FFFF0000"/>
      <name val="宋体"/>
      <charset val="0"/>
      <scheme val="minor"/>
    </font>
    <font>
      <b/>
      <sz val="11"/>
      <color rgb="FF3F3F3F"/>
      <name val="宋体"/>
      <charset val="0"/>
      <scheme val="minor"/>
    </font>
    <font>
      <b/>
      <sz val="11"/>
      <color rgb="FFFFFFFF"/>
      <name val="宋体"/>
      <charset val="0"/>
      <scheme val="minor"/>
    </font>
    <font>
      <sz val="9"/>
      <color theme="1"/>
      <name val="Calibri"/>
      <charset val="134"/>
    </font>
    <font>
      <sz val="9"/>
      <color theme="1"/>
      <name val="Times New Roman"/>
      <charset val="134"/>
    </font>
    <font>
      <sz val="9"/>
      <color theme="1"/>
      <name val="微软雅黑"/>
      <charset val="134"/>
    </font>
    <font>
      <sz val="9"/>
      <name val="宋体"/>
      <charset val="134"/>
    </font>
    <font>
      <b/>
      <sz val="9"/>
      <name val="宋体"/>
      <charset val="134"/>
    </font>
  </fonts>
  <fills count="39">
    <fill>
      <patternFill patternType="none"/>
    </fill>
    <fill>
      <patternFill patternType="gray125"/>
    </fill>
    <fill>
      <patternFill patternType="solid">
        <fgColor theme="7" tint="0.6"/>
        <bgColor indexed="64"/>
      </patternFill>
    </fill>
    <fill>
      <patternFill patternType="solid">
        <fgColor rgb="FFFFFF00"/>
        <bgColor indexed="64"/>
      </patternFill>
    </fill>
    <fill>
      <patternFill patternType="solid">
        <fgColor rgb="FFFF0000"/>
        <bgColor indexed="64"/>
      </patternFill>
    </fill>
    <fill>
      <patternFill patternType="solid">
        <fgColor theme="9"/>
        <bgColor indexed="64"/>
      </patternFill>
    </fill>
    <fill>
      <patternFill patternType="solid">
        <fgColor theme="9" tint="0.399975585192419"/>
        <bgColor indexed="64"/>
      </patternFill>
    </fill>
    <fill>
      <patternFill patternType="solid">
        <fgColor theme="4" tint="0.6"/>
        <bgColor indexed="64"/>
      </patternFill>
    </fill>
    <fill>
      <patternFill patternType="solid">
        <fgColor theme="4" tint="0.599993896298105"/>
        <bgColor indexed="64"/>
      </patternFill>
    </fill>
    <fill>
      <patternFill patternType="solid">
        <fgColor theme="4" tint="0.4"/>
        <bgColor indexed="64"/>
      </patternFill>
    </fill>
    <fill>
      <patternFill patternType="solid">
        <fgColor theme="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5"/>
        <bgColor indexed="64"/>
      </patternFill>
    </fill>
    <fill>
      <patternFill patternType="solid">
        <fgColor theme="4"/>
        <bgColor indexed="64"/>
      </patternFill>
    </fill>
    <fill>
      <patternFill patternType="solid">
        <fgColor rgb="FFC6EFCE"/>
        <bgColor indexed="64"/>
      </patternFill>
    </fill>
    <fill>
      <patternFill patternType="solid">
        <fgColor theme="7" tint="0.399975585192419"/>
        <bgColor indexed="64"/>
      </patternFill>
    </fill>
    <fill>
      <patternFill patternType="solid">
        <fgColor rgb="FFFFEB9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6"/>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2F2F2"/>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
      <patternFill patternType="solid">
        <fgColor theme="4" tint="0.399975585192419"/>
        <bgColor indexed="64"/>
      </patternFill>
    </fill>
  </fills>
  <borders count="18">
    <border>
      <left/>
      <right/>
      <top/>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style="thin">
        <color auto="true"/>
      </left>
      <right style="thin">
        <color auto="true"/>
      </right>
      <top/>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19" fillId="21"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20" fillId="5" borderId="0" applyNumberFormat="false" applyBorder="false" applyAlignment="false" applyProtection="false">
      <alignment vertical="center"/>
    </xf>
    <xf numFmtId="0" fontId="19" fillId="24" borderId="0" applyNumberFormat="false" applyBorder="false" applyAlignment="false" applyProtection="false">
      <alignment vertical="center"/>
    </xf>
    <xf numFmtId="0" fontId="19" fillId="29" borderId="0" applyNumberFormat="false" applyBorder="false" applyAlignment="false" applyProtection="false">
      <alignment vertical="center"/>
    </xf>
    <xf numFmtId="0" fontId="20" fillId="20"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21" fillId="0" borderId="12"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30" fillId="0" borderId="1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11"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0" fillId="16"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19" fillId="30" borderId="0" applyNumberFormat="false" applyBorder="false" applyAlignment="false" applyProtection="false">
      <alignment vertical="center"/>
    </xf>
    <xf numFmtId="0" fontId="20" fillId="31" borderId="0" applyNumberFormat="false" applyBorder="false" applyAlignment="false" applyProtection="false">
      <alignment vertical="center"/>
    </xf>
    <xf numFmtId="0" fontId="31" fillId="0" borderId="11" applyNumberFormat="false" applyFill="false" applyAlignment="false" applyProtection="false">
      <alignment vertical="center"/>
    </xf>
    <xf numFmtId="0" fontId="28" fillId="0" borderId="0" applyNumberFormat="false" applyFill="false" applyBorder="false" applyAlignment="false" applyProtection="false">
      <alignment vertical="center"/>
    </xf>
    <xf numFmtId="0" fontId="19" fillId="18"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25" borderId="0" applyNumberFormat="false" applyBorder="false" applyAlignment="false" applyProtection="false">
      <alignment vertical="center"/>
    </xf>
    <xf numFmtId="0" fontId="32" fillId="34" borderId="15" applyNumberFormat="false" applyAlignment="false" applyProtection="false">
      <alignment vertical="center"/>
    </xf>
    <xf numFmtId="0" fontId="33"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0" fillId="35" borderId="0" applyNumberFormat="false" applyBorder="false" applyAlignment="false" applyProtection="false">
      <alignment vertical="center"/>
    </xf>
    <xf numFmtId="0" fontId="19" fillId="27"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34" fillId="36" borderId="15" applyNumberFormat="false" applyAlignment="false" applyProtection="false">
      <alignment vertical="center"/>
    </xf>
    <xf numFmtId="0" fontId="36" fillId="34" borderId="16" applyNumberFormat="false" applyAlignment="false" applyProtection="false">
      <alignment vertical="center"/>
    </xf>
    <xf numFmtId="0" fontId="37" fillId="37" borderId="17" applyNumberFormat="false" applyAlignment="false" applyProtection="false">
      <alignment vertical="center"/>
    </xf>
    <xf numFmtId="0" fontId="24" fillId="0" borderId="10" applyNumberFormat="false" applyFill="false" applyAlignment="false" applyProtection="false">
      <alignment vertical="center"/>
    </xf>
    <xf numFmtId="0" fontId="20" fillId="38" borderId="0" applyNumberFormat="false" applyBorder="false" applyAlignment="false" applyProtection="false">
      <alignment vertical="center"/>
    </xf>
    <xf numFmtId="0" fontId="20" fillId="33" borderId="0" applyNumberFormat="false" applyBorder="false" applyAlignment="false" applyProtection="false">
      <alignment vertical="center"/>
    </xf>
    <xf numFmtId="0" fontId="0" fillId="32" borderId="14"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22" fillId="15"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20" fillId="14" borderId="0" applyNumberFormat="false" applyBorder="false" applyAlignment="false" applyProtection="false">
      <alignment vertical="center"/>
    </xf>
    <xf numFmtId="0" fontId="26" fillId="17" borderId="0" applyNumberFormat="false" applyBorder="false" applyAlignment="false" applyProtection="false">
      <alignment vertical="center"/>
    </xf>
    <xf numFmtId="0" fontId="19" fillId="23" borderId="0" applyNumberFormat="false" applyBorder="false" applyAlignment="false" applyProtection="false">
      <alignment vertical="center"/>
    </xf>
    <xf numFmtId="0" fontId="29" fillId="28" borderId="0" applyNumberFormat="false" applyBorder="false" applyAlignment="false" applyProtection="false">
      <alignment vertical="center"/>
    </xf>
    <xf numFmtId="0" fontId="20" fillId="13" borderId="0" applyNumberFormat="false" applyBorder="false" applyAlignment="false" applyProtection="false">
      <alignment vertical="center"/>
    </xf>
    <xf numFmtId="0" fontId="19" fillId="8" borderId="0" applyNumberFormat="false" applyBorder="false" applyAlignment="false" applyProtection="false">
      <alignment vertical="center"/>
    </xf>
    <xf numFmtId="0" fontId="20" fillId="12" borderId="0" applyNumberFormat="false" applyBorder="false" applyAlignment="false" applyProtection="false">
      <alignment vertical="center"/>
    </xf>
    <xf numFmtId="0" fontId="19" fillId="11" borderId="0" applyNumberFormat="false" applyBorder="false" applyAlignment="false" applyProtection="false">
      <alignment vertical="center"/>
    </xf>
    <xf numFmtId="0" fontId="20" fillId="22" borderId="0" applyNumberFormat="false" applyBorder="false" applyAlignment="false" applyProtection="false">
      <alignment vertical="center"/>
    </xf>
  </cellStyleXfs>
  <cellXfs count="162">
    <xf numFmtId="0" fontId="0" fillId="0" borderId="0" xfId="0">
      <alignment vertical="center"/>
    </xf>
    <xf numFmtId="0" fontId="1" fillId="0" borderId="0" xfId="0" applyFont="true" applyAlignment="true">
      <alignment horizontal="center" vertical="center"/>
    </xf>
    <xf numFmtId="0" fontId="1" fillId="0" borderId="0" xfId="0" applyFont="true" applyFill="true">
      <alignment vertical="center"/>
    </xf>
    <xf numFmtId="0" fontId="2" fillId="0" borderId="0" xfId="0" applyFont="true" applyFill="true">
      <alignment vertical="center"/>
    </xf>
    <xf numFmtId="0" fontId="1" fillId="0" borderId="0" xfId="0" applyFont="true">
      <alignment vertical="center"/>
    </xf>
    <xf numFmtId="0" fontId="1" fillId="0" borderId="0" xfId="0" applyFont="true" applyAlignment="true">
      <alignment vertical="center" wrapText="true"/>
    </xf>
    <xf numFmtId="0" fontId="3" fillId="0" borderId="0" xfId="0" applyFont="true">
      <alignment vertical="center"/>
    </xf>
    <xf numFmtId="0" fontId="4" fillId="0" borderId="0" xfId="0" applyFont="true" applyAlignment="true">
      <alignment horizontal="center" vertical="center"/>
    </xf>
    <xf numFmtId="0" fontId="4" fillId="0" borderId="0" xfId="0" applyFont="true" applyAlignment="true">
      <alignment horizontal="center" vertical="center" wrapText="true"/>
    </xf>
    <xf numFmtId="0" fontId="5" fillId="0" borderId="0" xfId="0" applyFont="true" applyAlignment="true">
      <alignment horizontal="left" vertical="center"/>
    </xf>
    <xf numFmtId="0" fontId="1" fillId="2" borderId="1" xfId="0" applyFont="true" applyFill="true" applyBorder="true" applyAlignment="true">
      <alignment horizontal="center" vertical="center"/>
    </xf>
    <xf numFmtId="0" fontId="5" fillId="2" borderId="1" xfId="0" applyFont="true" applyFill="true" applyBorder="true" applyAlignment="true">
      <alignment horizontal="center" vertical="center"/>
    </xf>
    <xf numFmtId="0" fontId="5" fillId="2" borderId="1" xfId="0" applyFont="true" applyFill="true" applyBorder="true" applyAlignment="true">
      <alignment horizontal="center" vertical="center" wrapText="true"/>
    </xf>
    <xf numFmtId="0" fontId="1" fillId="2" borderId="2" xfId="0" applyFont="true" applyFill="true" applyBorder="true" applyAlignment="true">
      <alignment horizontal="center" vertical="center"/>
    </xf>
    <xf numFmtId="0" fontId="5" fillId="2" borderId="2" xfId="0"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5" fillId="0" borderId="1" xfId="0" applyFont="true" applyFill="true" applyBorder="true">
      <alignment vertical="center"/>
    </xf>
    <xf numFmtId="0" fontId="5" fillId="0" borderId="1" xfId="0" applyFont="true" applyFill="true" applyBorder="true" applyAlignment="true">
      <alignment vertical="center" wrapText="true"/>
    </xf>
    <xf numFmtId="0" fontId="1" fillId="0" borderId="2" xfId="0" applyFont="true" applyFill="true" applyBorder="true" applyAlignment="true">
      <alignment horizontal="center" vertical="center"/>
    </xf>
    <xf numFmtId="0" fontId="5" fillId="0" borderId="2" xfId="0" applyFont="true" applyFill="true" applyBorder="true">
      <alignment vertical="center"/>
    </xf>
    <xf numFmtId="0" fontId="5" fillId="0" borderId="2" xfId="0" applyFont="true" applyFill="true" applyBorder="true" applyAlignment="true">
      <alignment vertical="center" wrapText="true"/>
    </xf>
    <xf numFmtId="0" fontId="1" fillId="0" borderId="3" xfId="0" applyFont="true" applyFill="true" applyBorder="true" applyAlignment="true">
      <alignment horizontal="center" vertical="center"/>
    </xf>
    <xf numFmtId="0" fontId="5" fillId="0" borderId="3" xfId="0" applyFont="true" applyFill="true" applyBorder="true">
      <alignment vertical="center"/>
    </xf>
    <xf numFmtId="0" fontId="5" fillId="0" borderId="3" xfId="0" applyFont="true" applyFill="true" applyBorder="true" applyAlignment="true">
      <alignment vertical="center" wrapText="true"/>
    </xf>
    <xf numFmtId="0" fontId="6"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0" fontId="1" fillId="2" borderId="2" xfId="0" applyFont="true" applyFill="true" applyBorder="true" applyAlignment="true">
      <alignment horizontal="center" vertical="center" wrapText="true"/>
    </xf>
    <xf numFmtId="0" fontId="1" fillId="0" borderId="3" xfId="0" applyFont="true" applyFill="true" applyBorder="true" applyAlignment="true">
      <alignment vertical="center" wrapText="true"/>
    </xf>
    <xf numFmtId="43" fontId="1" fillId="0" borderId="3" xfId="12" applyFont="true" applyFill="true" applyBorder="true" applyAlignment="true">
      <alignment vertical="center" wrapText="true"/>
    </xf>
    <xf numFmtId="0" fontId="6" fillId="0" borderId="3" xfId="0" applyFont="true" applyFill="true" applyBorder="true" applyAlignment="true">
      <alignment horizontal="center" vertical="center"/>
    </xf>
    <xf numFmtId="0" fontId="5" fillId="3" borderId="3" xfId="0" applyFont="true" applyFill="true" applyBorder="true" applyAlignment="true">
      <alignment vertical="center" wrapText="true"/>
    </xf>
    <xf numFmtId="0" fontId="1" fillId="3" borderId="3" xfId="0" applyFont="true" applyFill="true" applyBorder="true" applyAlignment="true">
      <alignment vertical="center" wrapText="true"/>
    </xf>
    <xf numFmtId="0" fontId="2" fillId="0" borderId="3" xfId="0" applyFont="true" applyFill="true" applyBorder="true" applyAlignment="true">
      <alignment vertical="center" wrapText="true"/>
    </xf>
    <xf numFmtId="0" fontId="7" fillId="3" borderId="3" xfId="0" applyFont="true" applyFill="true" applyBorder="true" applyAlignment="true">
      <alignment vertical="center" wrapText="true"/>
    </xf>
    <xf numFmtId="43" fontId="2" fillId="0" borderId="3" xfId="12" applyFont="true" applyFill="true" applyBorder="true" applyAlignment="true">
      <alignment vertical="center" wrapText="true"/>
    </xf>
    <xf numFmtId="0" fontId="7" fillId="0" borderId="3" xfId="0" applyFont="true" applyFill="true" applyBorder="true" applyAlignment="true">
      <alignment horizontal="center" vertical="center"/>
    </xf>
    <xf numFmtId="0" fontId="7" fillId="0" borderId="3" xfId="0" applyFont="true" applyFill="true" applyBorder="true" applyAlignment="true">
      <alignment vertical="center" wrapText="true"/>
    </xf>
    <xf numFmtId="0" fontId="8" fillId="3" borderId="3" xfId="0" applyFont="true" applyFill="true" applyBorder="true" applyAlignment="true">
      <alignment vertical="center" wrapText="true"/>
    </xf>
    <xf numFmtId="0" fontId="6" fillId="0" borderId="3" xfId="0" applyFont="true" applyFill="true" applyBorder="true" applyAlignment="true">
      <alignment vertical="center" wrapText="true"/>
    </xf>
    <xf numFmtId="0" fontId="6" fillId="3" borderId="3" xfId="0" applyFont="true" applyFill="true" applyBorder="true" applyAlignment="true">
      <alignment vertical="center" wrapText="true"/>
    </xf>
    <xf numFmtId="43" fontId="1" fillId="0" borderId="0" xfId="12" applyFont="true">
      <alignment vertical="center"/>
    </xf>
    <xf numFmtId="0" fontId="1" fillId="2" borderId="4" xfId="0" applyFont="true" applyFill="true" applyBorder="true" applyAlignment="true">
      <alignment horizontal="center" vertical="center"/>
    </xf>
    <xf numFmtId="0" fontId="1" fillId="2" borderId="5" xfId="0" applyFont="true" applyFill="true" applyBorder="true" applyAlignment="true">
      <alignment horizontal="center" vertical="center"/>
    </xf>
    <xf numFmtId="0" fontId="1" fillId="2" borderId="6" xfId="0" applyFont="true" applyFill="true" applyBorder="true" applyAlignment="true">
      <alignment horizontal="center" vertical="center"/>
    </xf>
    <xf numFmtId="0" fontId="5" fillId="2" borderId="3" xfId="0" applyFont="true" applyFill="true" applyBorder="true" applyAlignment="true">
      <alignment horizontal="center" vertical="center"/>
    </xf>
    <xf numFmtId="0" fontId="1" fillId="2" borderId="3" xfId="0" applyFont="true" applyFill="true" applyBorder="true" applyAlignment="true">
      <alignment horizontal="center" vertical="center"/>
    </xf>
    <xf numFmtId="4" fontId="1" fillId="0" borderId="3" xfId="0" applyNumberFormat="true" applyFont="true" applyFill="true" applyBorder="true">
      <alignment vertical="center"/>
    </xf>
    <xf numFmtId="10" fontId="1" fillId="0" borderId="3" xfId="11" applyNumberFormat="true" applyFont="true" applyFill="true" applyBorder="true">
      <alignment vertical="center"/>
    </xf>
    <xf numFmtId="43" fontId="1" fillId="0" borderId="3" xfId="12" applyFont="true" applyFill="true" applyBorder="true">
      <alignment vertical="center"/>
    </xf>
    <xf numFmtId="43" fontId="1" fillId="0" borderId="3" xfId="12" applyNumberFormat="true" applyFont="true" applyFill="true" applyBorder="true">
      <alignment vertical="center"/>
    </xf>
    <xf numFmtId="43" fontId="2" fillId="0" borderId="3" xfId="12" applyNumberFormat="true" applyFont="true" applyFill="true" applyBorder="true">
      <alignment vertical="center"/>
    </xf>
    <xf numFmtId="10" fontId="2" fillId="0" borderId="3" xfId="11" applyNumberFormat="true" applyFont="true" applyFill="true" applyBorder="true">
      <alignment vertical="center"/>
    </xf>
    <xf numFmtId="0" fontId="9" fillId="0" borderId="3" xfId="0" applyFont="true" applyFill="true" applyBorder="true" applyAlignment="true">
      <alignment horizontal="center" vertical="center"/>
    </xf>
    <xf numFmtId="43" fontId="2" fillId="0" borderId="3" xfId="12" applyFont="true" applyFill="true" applyBorder="true">
      <alignment vertical="center"/>
    </xf>
    <xf numFmtId="43" fontId="1" fillId="4" borderId="3" xfId="12" applyNumberFormat="true" applyFont="true" applyFill="true" applyBorder="true">
      <alignment vertical="center"/>
    </xf>
    <xf numFmtId="10" fontId="1" fillId="4" borderId="3" xfId="11" applyNumberFormat="true" applyFont="true" applyFill="true" applyBorder="true">
      <alignment vertical="center"/>
    </xf>
    <xf numFmtId="0" fontId="1" fillId="4" borderId="3" xfId="0" applyFont="true" applyFill="true" applyBorder="true" applyAlignment="true">
      <alignment horizontal="center" vertical="center"/>
    </xf>
    <xf numFmtId="43" fontId="1" fillId="4" borderId="3" xfId="12" applyFont="true" applyFill="true" applyBorder="true">
      <alignment vertical="center"/>
    </xf>
    <xf numFmtId="43" fontId="1" fillId="5" borderId="3" xfId="12" applyNumberFormat="true" applyFont="true" applyFill="true" applyBorder="true">
      <alignment vertical="center"/>
    </xf>
    <xf numFmtId="10" fontId="1" fillId="5" borderId="3" xfId="11" applyNumberFormat="true" applyFont="true" applyFill="true" applyBorder="true">
      <alignment vertical="center"/>
    </xf>
    <xf numFmtId="0" fontId="1" fillId="5" borderId="3" xfId="0" applyFont="true" applyFill="true" applyBorder="true" applyAlignment="true">
      <alignment horizontal="center" vertical="center"/>
    </xf>
    <xf numFmtId="43" fontId="1" fillId="5" borderId="3" xfId="12" applyFont="true" applyFill="true" applyBorder="true">
      <alignment vertical="center"/>
    </xf>
    <xf numFmtId="43" fontId="1" fillId="3" borderId="3" xfId="12" applyNumberFormat="true" applyFont="true" applyFill="true" applyBorder="true">
      <alignment vertical="center"/>
    </xf>
    <xf numFmtId="10" fontId="1" fillId="3" borderId="3" xfId="11" applyNumberFormat="true" applyFont="true" applyFill="true" applyBorder="true">
      <alignment vertical="center"/>
    </xf>
    <xf numFmtId="0" fontId="1" fillId="3" borderId="3" xfId="0" applyFont="true" applyFill="true" applyBorder="true" applyAlignment="true">
      <alignment horizontal="center" vertical="center"/>
    </xf>
    <xf numFmtId="43" fontId="1" fillId="3" borderId="3" xfId="12" applyFont="true" applyFill="true" applyBorder="true">
      <alignment vertical="center"/>
    </xf>
    <xf numFmtId="43" fontId="1" fillId="6" borderId="3" xfId="12" applyNumberFormat="true" applyFont="true" applyFill="true" applyBorder="true">
      <alignment vertical="center"/>
    </xf>
    <xf numFmtId="10" fontId="1" fillId="6" borderId="3" xfId="11" applyNumberFormat="true" applyFont="true" applyFill="true" applyBorder="true">
      <alignment vertical="center"/>
    </xf>
    <xf numFmtId="0" fontId="1" fillId="6" borderId="3" xfId="0" applyFont="true" applyFill="true" applyBorder="true" applyAlignment="true">
      <alignment horizontal="center" vertical="center"/>
    </xf>
    <xf numFmtId="43" fontId="1" fillId="6" borderId="3" xfId="12" applyFont="true" applyFill="true" applyBorder="true">
      <alignment vertical="center"/>
    </xf>
    <xf numFmtId="43" fontId="1" fillId="3" borderId="3" xfId="12" applyNumberFormat="true" applyFont="true" applyFill="true" applyBorder="true" applyAlignment="true">
      <alignment horizontal="center" vertical="center"/>
    </xf>
    <xf numFmtId="43" fontId="1" fillId="3" borderId="3" xfId="12" applyFont="true" applyFill="true" applyBorder="true" applyAlignment="true">
      <alignment vertical="center" wrapText="true"/>
    </xf>
    <xf numFmtId="0" fontId="5" fillId="2" borderId="7" xfId="0" applyFont="true" applyFill="true" applyBorder="true" applyAlignment="true">
      <alignment horizontal="center" vertical="center"/>
    </xf>
    <xf numFmtId="0" fontId="5" fillId="2" borderId="8" xfId="0" applyFont="true" applyFill="true" applyBorder="true" applyAlignment="true">
      <alignment horizontal="center" vertical="center"/>
    </xf>
    <xf numFmtId="43" fontId="1" fillId="7" borderId="3" xfId="12" applyFont="true" applyFill="true" applyBorder="true">
      <alignment vertical="center"/>
    </xf>
    <xf numFmtId="43" fontId="5" fillId="0" borderId="3" xfId="12" applyFont="true" applyFill="true" applyBorder="true" applyAlignment="true">
      <alignment vertical="center" wrapText="true"/>
    </xf>
    <xf numFmtId="43" fontId="1" fillId="8" borderId="3" xfId="12" applyFont="true" applyFill="true" applyBorder="true">
      <alignment vertical="center"/>
    </xf>
    <xf numFmtId="43" fontId="10" fillId="5" borderId="3" xfId="12" applyFont="true" applyFill="true" applyBorder="true" applyAlignment="true">
      <alignment vertical="center" wrapText="true"/>
    </xf>
    <xf numFmtId="43" fontId="5" fillId="5" borderId="3" xfId="12" applyFont="true" applyFill="true" applyBorder="true" applyAlignment="true">
      <alignment vertical="center" wrapText="true"/>
    </xf>
    <xf numFmtId="43" fontId="5" fillId="3" borderId="3" xfId="12" applyFont="true" applyFill="true" applyBorder="true" applyAlignment="true">
      <alignment vertical="center" wrapText="true"/>
    </xf>
    <xf numFmtId="43" fontId="5" fillId="6" borderId="3" xfId="12" applyFont="true" applyFill="true" applyBorder="true" applyAlignment="true">
      <alignment vertical="center" wrapText="true"/>
    </xf>
    <xf numFmtId="43" fontId="6" fillId="3" borderId="3" xfId="12" applyFont="true" applyFill="true" applyBorder="true" applyAlignment="true">
      <alignment vertical="center" wrapText="true"/>
    </xf>
    <xf numFmtId="0" fontId="3" fillId="0" borderId="0" xfId="0" applyFont="true" applyAlignment="true">
      <alignment horizontal="center" vertical="center"/>
    </xf>
    <xf numFmtId="0" fontId="11" fillId="0" borderId="0" xfId="0" applyFont="true" applyFill="true" applyAlignment="true">
      <alignment vertical="center" wrapText="true"/>
    </xf>
    <xf numFmtId="0" fontId="3" fillId="0" borderId="0" xfId="0" applyFont="true" applyFill="true">
      <alignment vertical="center"/>
    </xf>
    <xf numFmtId="0" fontId="12" fillId="0" borderId="0" xfId="0" applyFont="true" applyFill="true">
      <alignment vertical="center"/>
    </xf>
    <xf numFmtId="0" fontId="9" fillId="0" borderId="3" xfId="0" applyFont="true" applyFill="true" applyBorder="true" applyAlignment="true">
      <alignment vertical="center" wrapText="true"/>
    </xf>
    <xf numFmtId="0" fontId="5" fillId="4" borderId="3" xfId="0" applyFont="true" applyFill="true" applyBorder="true" applyAlignment="true">
      <alignment vertical="center" wrapText="true"/>
    </xf>
    <xf numFmtId="0" fontId="5" fillId="5" borderId="3" xfId="0" applyFont="true" applyFill="true" applyBorder="true" applyAlignment="true">
      <alignment vertical="center" wrapText="true"/>
    </xf>
    <xf numFmtId="0" fontId="5" fillId="6" borderId="3" xfId="0" applyFont="true" applyFill="true" applyBorder="true" applyAlignment="true">
      <alignment vertical="center" wrapText="true"/>
    </xf>
    <xf numFmtId="0" fontId="13" fillId="6" borderId="1" xfId="0" applyFont="true" applyFill="true" applyBorder="true" applyAlignment="true">
      <alignment horizontal="center" vertical="center" wrapText="true"/>
    </xf>
    <xf numFmtId="0" fontId="5" fillId="6" borderId="2" xfId="0" applyFont="true" applyFill="true" applyBorder="true" applyAlignment="true">
      <alignment horizontal="center" vertical="center" wrapText="true"/>
    </xf>
    <xf numFmtId="0" fontId="6" fillId="6" borderId="1" xfId="0" applyFont="true" applyFill="true" applyBorder="true" applyAlignment="true">
      <alignment horizontal="center" vertical="center" wrapText="true"/>
    </xf>
    <xf numFmtId="0" fontId="1" fillId="0" borderId="9" xfId="0" applyFont="true" applyFill="true" applyBorder="true" applyAlignment="true">
      <alignment horizontal="center" vertical="center"/>
    </xf>
    <xf numFmtId="0" fontId="5" fillId="0" borderId="9" xfId="0" applyFont="true" applyFill="true" applyBorder="true">
      <alignment vertical="center"/>
    </xf>
    <xf numFmtId="0" fontId="5" fillId="0" borderId="9" xfId="0" applyFont="true" applyFill="true" applyBorder="true" applyAlignment="true">
      <alignment vertical="center" wrapText="true"/>
    </xf>
    <xf numFmtId="0" fontId="1" fillId="0" borderId="0" xfId="0" applyFont="true" applyFill="true" applyAlignment="true">
      <alignment horizontal="center" vertical="center"/>
    </xf>
    <xf numFmtId="0" fontId="1" fillId="0" borderId="0" xfId="0" applyFont="true" applyFill="true" applyAlignment="true">
      <alignment vertical="center" wrapText="true"/>
    </xf>
    <xf numFmtId="10" fontId="1" fillId="3" borderId="3" xfId="11" applyNumberFormat="true" applyFont="true" applyFill="true" applyBorder="true" applyAlignment="true">
      <alignment horizontal="right" vertical="center"/>
    </xf>
    <xf numFmtId="43" fontId="0" fillId="0" borderId="0" xfId="12">
      <alignment vertical="center"/>
    </xf>
    <xf numFmtId="0" fontId="1" fillId="9" borderId="3" xfId="0" applyFont="true" applyFill="true" applyBorder="true" applyAlignment="true">
      <alignment vertical="center" wrapText="true"/>
    </xf>
    <xf numFmtId="0" fontId="5" fillId="9" borderId="3" xfId="0" applyFont="true" applyFill="true" applyBorder="true" applyAlignment="true">
      <alignment vertical="center" wrapText="true"/>
    </xf>
    <xf numFmtId="0" fontId="6" fillId="9" borderId="3" xfId="0" applyFont="true" applyFill="true" applyBorder="true" applyAlignment="true">
      <alignment vertical="center" wrapText="true"/>
    </xf>
    <xf numFmtId="0" fontId="0" fillId="0" borderId="0" xfId="0" applyAlignment="true">
      <alignment horizontal="center" vertical="center"/>
    </xf>
    <xf numFmtId="0" fontId="0" fillId="0" borderId="0" xfId="0" applyAlignment="true">
      <alignment vertical="center" wrapText="true"/>
    </xf>
    <xf numFmtId="0" fontId="0" fillId="0" borderId="0" xfId="0" applyAlignment="true">
      <alignment horizontal="left" vertical="center" wrapText="true"/>
    </xf>
    <xf numFmtId="0" fontId="0" fillId="0" borderId="0" xfId="0" applyAlignment="true">
      <alignment horizontal="center" vertical="center" wrapText="true"/>
    </xf>
    <xf numFmtId="0" fontId="14" fillId="0" borderId="0" xfId="0" applyFont="true" applyAlignment="true">
      <alignment horizontal="center" vertical="center"/>
    </xf>
    <xf numFmtId="0" fontId="15" fillId="0" borderId="0" xfId="0" applyFont="true" applyAlignment="true">
      <alignment horizontal="center" vertical="center"/>
    </xf>
    <xf numFmtId="0" fontId="14" fillId="0" borderId="3" xfId="0" applyFont="true" applyBorder="true" applyAlignment="true">
      <alignment horizontal="center" vertical="center"/>
    </xf>
    <xf numFmtId="0" fontId="14" fillId="0" borderId="3" xfId="0" applyFont="true" applyBorder="true" applyAlignment="true">
      <alignment horizontal="center" vertical="center" wrapText="true"/>
    </xf>
    <xf numFmtId="0" fontId="0" fillId="0" borderId="3" xfId="0" applyBorder="true" applyAlignment="true">
      <alignment horizontal="center" vertical="center"/>
    </xf>
    <xf numFmtId="0" fontId="0" fillId="0" borderId="1" xfId="0" applyBorder="true" applyAlignment="true">
      <alignment horizontal="center" vertical="center" wrapText="true"/>
    </xf>
    <xf numFmtId="0" fontId="16" fillId="0" borderId="3" xfId="0" applyFont="true" applyFill="true" applyBorder="true" applyAlignment="true">
      <alignment horizontal="center" vertical="center" wrapText="true"/>
    </xf>
    <xf numFmtId="0" fontId="0" fillId="0" borderId="9" xfId="0" applyBorder="true" applyAlignment="true">
      <alignment horizontal="center" vertical="center" wrapText="true"/>
    </xf>
    <xf numFmtId="0" fontId="0" fillId="0" borderId="2" xfId="0" applyBorder="true" applyAlignment="true">
      <alignment horizontal="center" vertical="center" wrapText="true"/>
    </xf>
    <xf numFmtId="0" fontId="0" fillId="0" borderId="3" xfId="0" applyBorder="true" applyAlignment="true">
      <alignment vertical="center" wrapText="true"/>
    </xf>
    <xf numFmtId="0" fontId="0" fillId="0" borderId="3" xfId="0" applyBorder="true" applyAlignment="true">
      <alignment horizontal="center" vertical="center" wrapText="true"/>
    </xf>
    <xf numFmtId="0" fontId="0" fillId="0" borderId="4" xfId="0" applyBorder="true" applyAlignment="true">
      <alignment horizontal="center" vertical="center"/>
    </xf>
    <xf numFmtId="0" fontId="0" fillId="0" borderId="5" xfId="0" applyBorder="true" applyAlignment="true">
      <alignment horizontal="center" vertical="center"/>
    </xf>
    <xf numFmtId="0" fontId="0" fillId="0" borderId="6" xfId="0" applyBorder="true" applyAlignment="true">
      <alignment horizontal="center" vertical="center"/>
    </xf>
    <xf numFmtId="0" fontId="15" fillId="0" borderId="0" xfId="0" applyFont="true" applyAlignment="true">
      <alignment horizontal="left" vertical="center"/>
    </xf>
    <xf numFmtId="0" fontId="0" fillId="0" borderId="3" xfId="0" applyBorder="true" applyAlignment="true">
      <alignment horizontal="left" vertical="center" wrapText="true"/>
    </xf>
    <xf numFmtId="4" fontId="17" fillId="10" borderId="3" xfId="0" applyNumberFormat="true" applyFont="true" applyFill="true" applyBorder="true" applyAlignment="true">
      <alignment horizontal="center" vertical="center"/>
    </xf>
    <xf numFmtId="0" fontId="0" fillId="0" borderId="1" xfId="0" applyBorder="true" applyAlignment="true">
      <alignment horizontal="center" vertical="center"/>
    </xf>
    <xf numFmtId="0" fontId="0" fillId="0" borderId="9" xfId="0" applyBorder="true" applyAlignment="true">
      <alignment horizontal="center" vertical="center"/>
    </xf>
    <xf numFmtId="0" fontId="0" fillId="0" borderId="2" xfId="0" applyBorder="true" applyAlignment="true">
      <alignment horizontal="center" vertical="center"/>
    </xf>
    <xf numFmtId="0" fontId="0" fillId="0" borderId="3" xfId="0" applyFont="true" applyBorder="true" applyAlignment="true">
      <alignment horizontal="left" vertical="center" wrapText="true"/>
    </xf>
    <xf numFmtId="0" fontId="1" fillId="9" borderId="0" xfId="0" applyFont="true" applyFill="true">
      <alignment vertical="center"/>
    </xf>
    <xf numFmtId="0" fontId="1" fillId="9" borderId="1" xfId="0" applyFont="true" applyFill="true" applyBorder="true" applyAlignment="true">
      <alignment horizontal="center" vertical="center"/>
    </xf>
    <xf numFmtId="0" fontId="5" fillId="9" borderId="1" xfId="0" applyFont="true" applyFill="true" applyBorder="true" applyAlignment="true">
      <alignment vertical="center" wrapText="true"/>
    </xf>
    <xf numFmtId="0" fontId="5" fillId="9" borderId="1" xfId="0" applyFont="true" applyFill="true" applyBorder="true">
      <alignment vertical="center"/>
    </xf>
    <xf numFmtId="0" fontId="1" fillId="9" borderId="2" xfId="0" applyFont="true" applyFill="true" applyBorder="true" applyAlignment="true">
      <alignment horizontal="center" vertical="center"/>
    </xf>
    <xf numFmtId="0" fontId="5" fillId="9" borderId="2" xfId="0" applyFont="true" applyFill="true" applyBorder="true" applyAlignment="true">
      <alignment vertical="center" wrapText="true"/>
    </xf>
    <xf numFmtId="0" fontId="5" fillId="9" borderId="2" xfId="0" applyFont="true" applyFill="true" applyBorder="true">
      <alignment vertical="center"/>
    </xf>
    <xf numFmtId="43" fontId="1" fillId="9" borderId="3" xfId="12" applyFont="true" applyFill="true" applyBorder="true" applyAlignment="true">
      <alignment vertical="center" wrapText="true"/>
    </xf>
    <xf numFmtId="0" fontId="6" fillId="9" borderId="3" xfId="0" applyFont="true" applyFill="true" applyBorder="true" applyAlignment="true">
      <alignment horizontal="center" vertical="center"/>
    </xf>
    <xf numFmtId="0" fontId="8" fillId="0" borderId="3" xfId="0" applyFont="true" applyFill="true" applyBorder="true" applyAlignment="true">
      <alignment vertical="center" wrapText="true"/>
    </xf>
    <xf numFmtId="43" fontId="6" fillId="0" borderId="3" xfId="12" applyFont="true" applyFill="true" applyBorder="true" applyAlignment="true">
      <alignment vertical="center" wrapText="true"/>
    </xf>
    <xf numFmtId="4" fontId="1" fillId="9" borderId="3" xfId="0" applyNumberFormat="true" applyFont="true" applyFill="true" applyBorder="true">
      <alignment vertical="center"/>
    </xf>
    <xf numFmtId="10" fontId="1" fillId="9" borderId="3" xfId="11" applyNumberFormat="true" applyFont="true" applyFill="true" applyBorder="true">
      <alignment vertical="center"/>
    </xf>
    <xf numFmtId="0" fontId="1" fillId="9" borderId="3" xfId="0" applyFont="true" applyFill="true" applyBorder="true" applyAlignment="true">
      <alignment horizontal="center" vertical="center"/>
    </xf>
    <xf numFmtId="43" fontId="1" fillId="9" borderId="3" xfId="12" applyFont="true" applyFill="true" applyBorder="true">
      <alignment vertical="center"/>
    </xf>
    <xf numFmtId="0" fontId="9" fillId="0" borderId="1" xfId="0" applyFont="true" applyFill="true" applyBorder="true" applyAlignment="true">
      <alignment horizontal="center" vertical="center"/>
    </xf>
    <xf numFmtId="0" fontId="9" fillId="0" borderId="2" xfId="0" applyFont="true" applyFill="true" applyBorder="true" applyAlignment="true">
      <alignment horizontal="center" vertical="center"/>
    </xf>
    <xf numFmtId="176" fontId="18" fillId="0" borderId="3" xfId="0" applyNumberFormat="true" applyFont="true" applyFill="true" applyBorder="true" applyAlignment="true">
      <alignment vertical="center" wrapText="true"/>
    </xf>
    <xf numFmtId="43" fontId="1" fillId="3" borderId="3" xfId="12" applyNumberFormat="true" applyFont="true" applyFill="true" applyBorder="true" applyAlignment="true">
      <alignment vertical="center" wrapText="true"/>
    </xf>
    <xf numFmtId="10" fontId="1" fillId="3" borderId="3" xfId="12" applyNumberFormat="true" applyFont="true" applyFill="true" applyBorder="true" applyAlignment="true">
      <alignment vertical="center" wrapText="true"/>
    </xf>
    <xf numFmtId="10" fontId="1" fillId="3" borderId="3" xfId="11" applyNumberFormat="true" applyFont="true" applyFill="true" applyBorder="true" applyAlignment="true">
      <alignment vertical="center" wrapText="true"/>
    </xf>
    <xf numFmtId="43" fontId="5" fillId="9" borderId="3" xfId="12" applyFont="true" applyFill="true" applyBorder="true" applyAlignment="true">
      <alignment vertical="center" wrapText="true"/>
    </xf>
    <xf numFmtId="43" fontId="9" fillId="0" borderId="3" xfId="12" applyFont="true" applyFill="true" applyBorder="true" applyAlignment="true">
      <alignment vertical="center" wrapText="true"/>
    </xf>
    <xf numFmtId="176" fontId="5" fillId="0" borderId="3" xfId="12" applyNumberFormat="true" applyFont="true" applyFill="true" applyBorder="true" applyAlignment="true">
      <alignment vertical="center" wrapText="true"/>
    </xf>
    <xf numFmtId="43" fontId="6" fillId="5" borderId="3" xfId="12" applyFont="true" applyFill="true" applyBorder="true" applyAlignment="true">
      <alignment vertical="center" wrapText="true"/>
    </xf>
    <xf numFmtId="0" fontId="11" fillId="9" borderId="0" xfId="0" applyFont="true" applyFill="true" applyAlignment="true">
      <alignment vertical="center" wrapText="true"/>
    </xf>
    <xf numFmtId="0" fontId="1" fillId="0" borderId="3" xfId="0" applyFont="true" applyFill="true" applyBorder="true">
      <alignment vertical="center"/>
    </xf>
    <xf numFmtId="43" fontId="5" fillId="3" borderId="1" xfId="12" applyFont="true" applyFill="true" applyBorder="true" applyAlignment="true">
      <alignment vertical="center" wrapText="true"/>
    </xf>
    <xf numFmtId="43" fontId="5" fillId="6" borderId="2" xfId="12" applyFont="true" applyFill="true" applyBorder="true" applyAlignment="true">
      <alignment vertical="center" wrapText="true"/>
    </xf>
    <xf numFmtId="0" fontId="6" fillId="6" borderId="2" xfId="0" applyFont="true" applyFill="true" applyBorder="true" applyAlignment="true">
      <alignment horizontal="center" vertical="center" wrapText="true"/>
    </xf>
    <xf numFmtId="0" fontId="1" fillId="3" borderId="3" xfId="0" applyFont="true" applyFill="true" applyBorder="true">
      <alignment vertical="center"/>
    </xf>
    <xf numFmtId="4" fontId="1" fillId="0" borderId="0" xfId="0" applyNumberFormat="true" applyFont="true" applyFill="true">
      <alignment vertical="center"/>
    </xf>
    <xf numFmtId="10" fontId="1" fillId="0" borderId="0" xfId="0" applyNumberFormat="true" applyFont="true" applyFill="true">
      <alignment vertical="center"/>
    </xf>
    <xf numFmtId="43" fontId="1" fillId="0" borderId="0" xfId="12" applyFont="true" applyFill="true">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72"/>
  <sheetViews>
    <sheetView view="pageBreakPreview" zoomScale="77" zoomScaleNormal="100" zoomScaleSheetLayoutView="77" workbookViewId="0">
      <pane xSplit="2" ySplit="4" topLeftCell="C48" activePane="bottomRight" state="frozen"/>
      <selection/>
      <selection pane="topRight"/>
      <selection pane="bottomLeft"/>
      <selection pane="bottomRight" activeCell="L54" sqref="L54"/>
    </sheetView>
  </sheetViews>
  <sheetFormatPr defaultColWidth="9.14166666666667" defaultRowHeight="15.75"/>
  <cols>
    <col min="1" max="1" width="5.85833333333333" style="1" customWidth="true"/>
    <col min="2" max="2" width="21.1666666666667" style="5" customWidth="true"/>
    <col min="3" max="3" width="8.95833333333333" style="4" customWidth="true"/>
    <col min="4" max="4" width="36.5" style="5" customWidth="true"/>
    <col min="5" max="5" width="28.875" style="5" customWidth="true"/>
    <col min="6" max="6" width="8.08333333333333" style="4" customWidth="true"/>
    <col min="7" max="7" width="11" style="5" customWidth="true"/>
    <col min="8" max="8" width="8" style="1" customWidth="true"/>
    <col min="9" max="11" width="14.2333333333333" style="4" customWidth="true"/>
    <col min="12" max="12" width="16.9666666666667" style="4" customWidth="true"/>
    <col min="13" max="14" width="18.55" style="4" customWidth="true"/>
    <col min="15" max="17" width="16.475" style="4" customWidth="true"/>
    <col min="18" max="18" width="18.45" style="4" customWidth="true"/>
    <col min="19" max="19" width="9.28333333333333" style="6"/>
    <col min="20" max="20" width="9.28333333333333" style="4"/>
    <col min="21" max="16384" width="9.14166666666667" style="4"/>
  </cols>
  <sheetData>
    <row r="1" ht="37" customHeight="true" spans="1:18">
      <c r="A1" s="7" t="s">
        <v>0</v>
      </c>
      <c r="B1" s="8"/>
      <c r="C1" s="7"/>
      <c r="D1" s="8"/>
      <c r="E1" s="8"/>
      <c r="F1" s="7"/>
      <c r="G1" s="8"/>
      <c r="H1" s="7"/>
      <c r="I1" s="7"/>
      <c r="J1" s="7"/>
      <c r="K1" s="7"/>
      <c r="L1" s="7"/>
      <c r="M1" s="7"/>
      <c r="N1" s="7"/>
      <c r="O1" s="7"/>
      <c r="P1" s="7"/>
      <c r="Q1" s="7"/>
      <c r="R1" s="7"/>
    </row>
    <row r="2" ht="25" customHeight="true" spans="1:10">
      <c r="A2" s="9" t="s">
        <v>1</v>
      </c>
      <c r="J2" s="40"/>
    </row>
    <row r="3" s="1" customFormat="true" ht="14" customHeight="true" spans="1:19">
      <c r="A3" s="10" t="s">
        <v>2</v>
      </c>
      <c r="B3" s="25" t="s">
        <v>3</v>
      </c>
      <c r="C3" s="11" t="s">
        <v>4</v>
      </c>
      <c r="D3" s="12" t="s">
        <v>5</v>
      </c>
      <c r="E3" s="24" t="s">
        <v>6</v>
      </c>
      <c r="F3" s="11" t="s">
        <v>7</v>
      </c>
      <c r="G3" s="25" t="s">
        <v>8</v>
      </c>
      <c r="H3" s="10" t="s">
        <v>9</v>
      </c>
      <c r="I3" s="41" t="s">
        <v>10</v>
      </c>
      <c r="J3" s="42"/>
      <c r="K3" s="43"/>
      <c r="L3" s="44" t="s">
        <v>11</v>
      </c>
      <c r="M3" s="44"/>
      <c r="N3" s="44"/>
      <c r="O3" s="72" t="s">
        <v>12</v>
      </c>
      <c r="P3" s="73"/>
      <c r="Q3" s="11" t="s">
        <v>13</v>
      </c>
      <c r="R3" s="10" t="s">
        <v>14</v>
      </c>
      <c r="S3" s="82"/>
    </row>
    <row r="4" s="1" customFormat="true" ht="14" customHeight="true" spans="1:19">
      <c r="A4" s="13"/>
      <c r="B4" s="26"/>
      <c r="C4" s="13"/>
      <c r="D4" s="14"/>
      <c r="E4" s="26"/>
      <c r="F4" s="13"/>
      <c r="G4" s="26"/>
      <c r="H4" s="13"/>
      <c r="I4" s="45" t="s">
        <v>15</v>
      </c>
      <c r="J4" s="45" t="s">
        <v>16</v>
      </c>
      <c r="K4" s="45" t="s">
        <v>17</v>
      </c>
      <c r="L4" s="44" t="s">
        <v>18</v>
      </c>
      <c r="M4" s="44" t="s">
        <v>19</v>
      </c>
      <c r="N4" s="44" t="s">
        <v>20</v>
      </c>
      <c r="O4" s="44" t="s">
        <v>18</v>
      </c>
      <c r="P4" s="44" t="s">
        <v>19</v>
      </c>
      <c r="Q4" s="13"/>
      <c r="R4" s="13"/>
      <c r="S4" s="82"/>
    </row>
    <row r="5" s="128" customFormat="true" ht="50" customHeight="true" spans="1:19">
      <c r="A5" s="129">
        <v>1</v>
      </c>
      <c r="B5" s="130" t="s">
        <v>21</v>
      </c>
      <c r="C5" s="131" t="s">
        <v>22</v>
      </c>
      <c r="D5" s="130" t="s">
        <v>23</v>
      </c>
      <c r="E5" s="100" t="s">
        <v>24</v>
      </c>
      <c r="F5" s="101" t="s">
        <v>25</v>
      </c>
      <c r="G5" s="135">
        <v>100000</v>
      </c>
      <c r="H5" s="136" t="s">
        <v>26</v>
      </c>
      <c r="I5" s="139">
        <v>125357.89</v>
      </c>
      <c r="J5" s="140">
        <f>I5/G5</f>
        <v>1.2536</v>
      </c>
      <c r="K5" s="141" t="s">
        <v>27</v>
      </c>
      <c r="L5" s="142">
        <v>0</v>
      </c>
      <c r="M5" s="142">
        <v>1500</v>
      </c>
      <c r="N5" s="142">
        <f t="shared" ref="N5:N61" si="0">SUM(L5:M5)</f>
        <v>1500</v>
      </c>
      <c r="O5" s="149">
        <v>0</v>
      </c>
      <c r="P5" s="149">
        <f>I5*0.05</f>
        <v>6267.89</v>
      </c>
      <c r="Q5" s="149"/>
      <c r="R5" s="101" t="s">
        <v>28</v>
      </c>
      <c r="S5" s="153" t="s">
        <v>29</v>
      </c>
    </row>
    <row r="6" s="128" customFormat="true" ht="50" customHeight="true" spans="1:19">
      <c r="A6" s="132"/>
      <c r="B6" s="133"/>
      <c r="C6" s="134"/>
      <c r="D6" s="133"/>
      <c r="E6" s="101" t="s">
        <v>30</v>
      </c>
      <c r="F6" s="100"/>
      <c r="G6" s="135" t="s">
        <v>31</v>
      </c>
      <c r="H6" s="136"/>
      <c r="I6" s="139"/>
      <c r="J6" s="140"/>
      <c r="K6" s="141" t="s">
        <v>27</v>
      </c>
      <c r="L6" s="142"/>
      <c r="M6" s="142"/>
      <c r="N6" s="142">
        <f t="shared" si="0"/>
        <v>0</v>
      </c>
      <c r="O6" s="149"/>
      <c r="P6" s="149"/>
      <c r="Q6" s="149"/>
      <c r="R6" s="101"/>
      <c r="S6" s="153"/>
    </row>
    <row r="7" s="2" customFormat="true" ht="50" customHeight="true" spans="1:19">
      <c r="A7" s="15">
        <v>2</v>
      </c>
      <c r="B7" s="17" t="s">
        <v>32</v>
      </c>
      <c r="C7" s="16" t="s">
        <v>22</v>
      </c>
      <c r="D7" s="17" t="s">
        <v>33</v>
      </c>
      <c r="E7" s="27" t="s">
        <v>34</v>
      </c>
      <c r="F7" s="27" t="s">
        <v>35</v>
      </c>
      <c r="G7" s="28">
        <v>21000</v>
      </c>
      <c r="H7" s="29" t="s">
        <v>26</v>
      </c>
      <c r="I7" s="142">
        <f>213720000/10000-5000</f>
        <v>16372</v>
      </c>
      <c r="J7" s="140">
        <f>I7/G7</f>
        <v>0.7796</v>
      </c>
      <c r="K7" s="15" t="s">
        <v>36</v>
      </c>
      <c r="L7" s="48"/>
      <c r="M7" s="48"/>
      <c r="N7" s="48">
        <f t="shared" si="0"/>
        <v>0</v>
      </c>
      <c r="O7" s="75"/>
      <c r="P7" s="75"/>
      <c r="Q7" s="75"/>
      <c r="R7" s="154"/>
      <c r="S7" s="84"/>
    </row>
    <row r="8" s="2" customFormat="true" ht="50" customHeight="true" spans="1:19">
      <c r="A8" s="18"/>
      <c r="B8" s="20"/>
      <c r="C8" s="19"/>
      <c r="D8" s="20"/>
      <c r="E8" s="38" t="s">
        <v>37</v>
      </c>
      <c r="F8" s="27"/>
      <c r="G8" s="28" t="s">
        <v>38</v>
      </c>
      <c r="H8" s="29"/>
      <c r="I8" s="75" t="s">
        <v>39</v>
      </c>
      <c r="J8" s="47">
        <v>1</v>
      </c>
      <c r="K8" s="18"/>
      <c r="L8" s="48"/>
      <c r="M8" s="48"/>
      <c r="N8" s="48">
        <f t="shared" si="0"/>
        <v>0</v>
      </c>
      <c r="O8" s="75"/>
      <c r="P8" s="75"/>
      <c r="Q8" s="75"/>
      <c r="R8" s="154"/>
      <c r="S8" s="84"/>
    </row>
    <row r="9" s="2" customFormat="true" ht="50" customHeight="true" spans="1:19">
      <c r="A9" s="15">
        <v>3</v>
      </c>
      <c r="B9" s="17" t="s">
        <v>40</v>
      </c>
      <c r="C9" s="16" t="s">
        <v>22</v>
      </c>
      <c r="D9" s="17" t="s">
        <v>41</v>
      </c>
      <c r="E9" s="27" t="s">
        <v>42</v>
      </c>
      <c r="F9" s="27"/>
      <c r="G9" s="28">
        <v>260000</v>
      </c>
      <c r="H9" s="29" t="s">
        <v>26</v>
      </c>
      <c r="I9" s="46">
        <v>331680.74</v>
      </c>
      <c r="J9" s="47">
        <v>1.2757</v>
      </c>
      <c r="K9" s="15" t="s">
        <v>27</v>
      </c>
      <c r="L9" s="48"/>
      <c r="M9" s="48"/>
      <c r="N9" s="48">
        <f t="shared" si="0"/>
        <v>0</v>
      </c>
      <c r="O9" s="75"/>
      <c r="P9" s="75"/>
      <c r="Q9" s="75"/>
      <c r="R9" s="86" t="s">
        <v>43</v>
      </c>
      <c r="S9" s="84"/>
    </row>
    <row r="10" s="2" customFormat="true" ht="57" customHeight="true" spans="1:19">
      <c r="A10" s="18"/>
      <c r="B10" s="20"/>
      <c r="C10" s="19"/>
      <c r="D10" s="20"/>
      <c r="E10" s="27" t="s">
        <v>44</v>
      </c>
      <c r="F10" s="23" t="s">
        <v>25</v>
      </c>
      <c r="G10" s="28">
        <v>10000</v>
      </c>
      <c r="H10" s="29" t="s">
        <v>26</v>
      </c>
      <c r="I10" s="46">
        <v>14124</v>
      </c>
      <c r="J10" s="47">
        <v>1.4124</v>
      </c>
      <c r="K10" s="18"/>
      <c r="L10" s="48"/>
      <c r="M10" s="48">
        <v>706.2</v>
      </c>
      <c r="N10" s="48">
        <f t="shared" si="0"/>
        <v>706.2</v>
      </c>
      <c r="O10" s="75"/>
      <c r="P10" s="75" t="s">
        <v>45</v>
      </c>
      <c r="Q10" s="75"/>
      <c r="R10" s="86" t="s">
        <v>43</v>
      </c>
      <c r="S10" s="84"/>
    </row>
    <row r="11" s="3" customFormat="true" ht="50" customHeight="true" spans="1:19">
      <c r="A11" s="15">
        <v>4</v>
      </c>
      <c r="B11" s="17" t="s">
        <v>46</v>
      </c>
      <c r="C11" s="16" t="s">
        <v>22</v>
      </c>
      <c r="D11" s="17" t="s">
        <v>47</v>
      </c>
      <c r="E11" s="32" t="s">
        <v>48</v>
      </c>
      <c r="F11" s="32"/>
      <c r="G11" s="34">
        <v>90000</v>
      </c>
      <c r="H11" s="35" t="s">
        <v>26</v>
      </c>
      <c r="I11" s="50">
        <v>105955.75</v>
      </c>
      <c r="J11" s="51">
        <v>1.1773</v>
      </c>
      <c r="K11" s="143" t="s">
        <v>27</v>
      </c>
      <c r="L11" s="53"/>
      <c r="M11" s="53"/>
      <c r="N11" s="48">
        <f t="shared" si="0"/>
        <v>0</v>
      </c>
      <c r="O11" s="53"/>
      <c r="P11" s="53"/>
      <c r="Q11" s="53"/>
      <c r="R11" s="86" t="s">
        <v>43</v>
      </c>
      <c r="S11" s="85"/>
    </row>
    <row r="12" s="3" customFormat="true" ht="50" customHeight="true" spans="1:19">
      <c r="A12" s="18"/>
      <c r="B12" s="20"/>
      <c r="C12" s="19"/>
      <c r="D12" s="20"/>
      <c r="E12" s="32" t="s">
        <v>49</v>
      </c>
      <c r="F12" s="86" t="s">
        <v>35</v>
      </c>
      <c r="G12" s="34">
        <v>10000</v>
      </c>
      <c r="H12" s="35" t="s">
        <v>26</v>
      </c>
      <c r="I12" s="50">
        <v>17906.3</v>
      </c>
      <c r="J12" s="51">
        <v>1.7906</v>
      </c>
      <c r="K12" s="144"/>
      <c r="L12" s="53"/>
      <c r="M12" s="53">
        <v>895.32</v>
      </c>
      <c r="N12" s="48">
        <f t="shared" si="0"/>
        <v>895.32</v>
      </c>
      <c r="O12" s="53"/>
      <c r="P12" s="150" t="s">
        <v>50</v>
      </c>
      <c r="Q12" s="53"/>
      <c r="R12" s="86" t="s">
        <v>51</v>
      </c>
      <c r="S12" s="85"/>
    </row>
    <row r="13" s="2" customFormat="true" ht="50" customHeight="true" spans="1:19">
      <c r="A13" s="15">
        <v>5</v>
      </c>
      <c r="B13" s="17" t="s">
        <v>52</v>
      </c>
      <c r="C13" s="16" t="s">
        <v>22</v>
      </c>
      <c r="D13" s="17" t="s">
        <v>53</v>
      </c>
      <c r="E13" s="27" t="s">
        <v>54</v>
      </c>
      <c r="F13" s="38"/>
      <c r="G13" s="28">
        <v>15000</v>
      </c>
      <c r="H13" s="29" t="s">
        <v>26</v>
      </c>
      <c r="I13" s="49">
        <v>25032.69</v>
      </c>
      <c r="J13" s="47">
        <v>1.6688</v>
      </c>
      <c r="K13" s="15" t="s">
        <v>27</v>
      </c>
      <c r="L13" s="48"/>
      <c r="M13" s="48"/>
      <c r="N13" s="48">
        <f t="shared" si="0"/>
        <v>0</v>
      </c>
      <c r="O13" s="75"/>
      <c r="P13" s="75"/>
      <c r="Q13" s="75"/>
      <c r="R13" s="23" t="s">
        <v>43</v>
      </c>
      <c r="S13" s="83"/>
    </row>
    <row r="14" s="2" customFormat="true" ht="50" customHeight="true" spans="1:19">
      <c r="A14" s="18"/>
      <c r="B14" s="20"/>
      <c r="C14" s="19"/>
      <c r="D14" s="20"/>
      <c r="E14" s="27" t="s">
        <v>55</v>
      </c>
      <c r="F14" s="38" t="s">
        <v>35</v>
      </c>
      <c r="G14" s="28">
        <v>10000</v>
      </c>
      <c r="H14" s="29" t="s">
        <v>26</v>
      </c>
      <c r="I14" s="49">
        <v>21971.84</v>
      </c>
      <c r="J14" s="47">
        <v>2.1972</v>
      </c>
      <c r="K14" s="18"/>
      <c r="L14" s="48">
        <v>157.21</v>
      </c>
      <c r="M14" s="49">
        <v>1098.59</v>
      </c>
      <c r="N14" s="48">
        <f t="shared" si="0"/>
        <v>1255.8</v>
      </c>
      <c r="O14" s="75"/>
      <c r="P14" s="75" t="s">
        <v>56</v>
      </c>
      <c r="Q14" s="75"/>
      <c r="R14" s="23" t="s">
        <v>43</v>
      </c>
      <c r="S14" s="83"/>
    </row>
    <row r="15" s="2" customFormat="true" ht="50" customHeight="true" spans="1:19">
      <c r="A15" s="15">
        <v>6</v>
      </c>
      <c r="B15" s="17" t="s">
        <v>57</v>
      </c>
      <c r="C15" s="16" t="s">
        <v>22</v>
      </c>
      <c r="D15" s="17" t="s">
        <v>58</v>
      </c>
      <c r="E15" s="27" t="s">
        <v>59</v>
      </c>
      <c r="F15" s="27"/>
      <c r="G15" s="28">
        <v>10000</v>
      </c>
      <c r="H15" s="29" t="s">
        <v>26</v>
      </c>
      <c r="I15" s="49">
        <v>143921.58</v>
      </c>
      <c r="J15" s="47">
        <v>1.4392</v>
      </c>
      <c r="K15" s="15" t="s">
        <v>27</v>
      </c>
      <c r="L15" s="48"/>
      <c r="M15" s="48"/>
      <c r="N15" s="48">
        <f t="shared" si="0"/>
        <v>0</v>
      </c>
      <c r="O15" s="75"/>
      <c r="P15" s="75"/>
      <c r="Q15" s="75"/>
      <c r="R15" s="23" t="s">
        <v>43</v>
      </c>
      <c r="S15" s="83"/>
    </row>
    <row r="16" s="2" customFormat="true" ht="50" customHeight="true" spans="1:19">
      <c r="A16" s="18"/>
      <c r="B16" s="20"/>
      <c r="C16" s="19"/>
      <c r="D16" s="20"/>
      <c r="E16" s="27" t="s">
        <v>60</v>
      </c>
      <c r="F16" s="23" t="s">
        <v>25</v>
      </c>
      <c r="G16" s="28">
        <v>6000</v>
      </c>
      <c r="H16" s="29" t="s">
        <v>26</v>
      </c>
      <c r="I16" s="49">
        <v>17367.93</v>
      </c>
      <c r="J16" s="47">
        <v>2.8947</v>
      </c>
      <c r="K16" s="18"/>
      <c r="L16" s="48"/>
      <c r="M16" s="48">
        <v>868.4</v>
      </c>
      <c r="N16" s="48">
        <f t="shared" si="0"/>
        <v>868.4</v>
      </c>
      <c r="O16" s="75"/>
      <c r="P16" s="150" t="s">
        <v>61</v>
      </c>
      <c r="Q16" s="75"/>
      <c r="R16" s="23" t="s">
        <v>51</v>
      </c>
      <c r="S16" s="83"/>
    </row>
    <row r="17" s="2" customFormat="true" ht="50" customHeight="true" spans="1:19">
      <c r="A17" s="15">
        <v>7</v>
      </c>
      <c r="B17" s="17" t="s">
        <v>62</v>
      </c>
      <c r="C17" s="16" t="s">
        <v>22</v>
      </c>
      <c r="D17" s="17" t="s">
        <v>63</v>
      </c>
      <c r="E17" s="27" t="s">
        <v>64</v>
      </c>
      <c r="F17" s="27"/>
      <c r="G17" s="28">
        <v>110000</v>
      </c>
      <c r="H17" s="29" t="s">
        <v>26</v>
      </c>
      <c r="I17" s="49">
        <v>114798.74</v>
      </c>
      <c r="J17" s="47">
        <v>1.0436</v>
      </c>
      <c r="K17" s="21" t="s">
        <v>27</v>
      </c>
      <c r="L17" s="48"/>
      <c r="M17" s="48"/>
      <c r="N17" s="48">
        <f t="shared" si="0"/>
        <v>0</v>
      </c>
      <c r="O17" s="75"/>
      <c r="P17" s="75"/>
      <c r="Q17" s="75"/>
      <c r="R17" s="23" t="s">
        <v>43</v>
      </c>
      <c r="S17" s="83"/>
    </row>
    <row r="18" s="2" customFormat="true" ht="50" customHeight="true" spans="1:19">
      <c r="A18" s="18"/>
      <c r="B18" s="20"/>
      <c r="C18" s="19"/>
      <c r="D18" s="20"/>
      <c r="E18" s="27" t="s">
        <v>65</v>
      </c>
      <c r="F18" s="23" t="s">
        <v>35</v>
      </c>
      <c r="G18" s="28">
        <v>6000</v>
      </c>
      <c r="H18" s="29" t="s">
        <v>26</v>
      </c>
      <c r="I18" s="49">
        <v>28399</v>
      </c>
      <c r="J18" s="47">
        <v>4.7332</v>
      </c>
      <c r="K18" s="21" t="s">
        <v>27</v>
      </c>
      <c r="L18" s="48">
        <f>1500-M18</f>
        <v>80.05</v>
      </c>
      <c r="M18" s="49">
        <v>1419.95</v>
      </c>
      <c r="N18" s="48">
        <f t="shared" si="0"/>
        <v>1500</v>
      </c>
      <c r="O18" s="75">
        <f>622.6*50%</f>
        <v>311.3</v>
      </c>
      <c r="P18" s="75">
        <f>I18*5%</f>
        <v>1419.95</v>
      </c>
      <c r="Q18" s="75"/>
      <c r="R18" s="23" t="s">
        <v>43</v>
      </c>
      <c r="S18" s="83"/>
    </row>
    <row r="19" s="2" customFormat="true" ht="50" customHeight="true" spans="1:19">
      <c r="A19" s="15">
        <v>8</v>
      </c>
      <c r="B19" s="17" t="s">
        <v>66</v>
      </c>
      <c r="C19" s="16" t="s">
        <v>67</v>
      </c>
      <c r="D19" s="17" t="s">
        <v>68</v>
      </c>
      <c r="E19" s="27" t="s">
        <v>69</v>
      </c>
      <c r="F19" s="27"/>
      <c r="G19" s="28">
        <v>20000</v>
      </c>
      <c r="H19" s="29" t="s">
        <v>26</v>
      </c>
      <c r="I19" s="49">
        <f>1010746648.23/10000</f>
        <v>101074.66</v>
      </c>
      <c r="J19" s="47">
        <f t="shared" ref="J19:J21" si="1">I19/G19</f>
        <v>5.0537</v>
      </c>
      <c r="K19" s="21" t="s">
        <v>27</v>
      </c>
      <c r="L19" s="48"/>
      <c r="M19" s="48"/>
      <c r="N19" s="48">
        <f t="shared" si="0"/>
        <v>0</v>
      </c>
      <c r="O19" s="75"/>
      <c r="P19" s="75"/>
      <c r="Q19" s="75"/>
      <c r="R19" s="23"/>
      <c r="S19" s="83"/>
    </row>
    <row r="20" s="2" customFormat="true" ht="50" customHeight="true" spans="1:19">
      <c r="A20" s="18"/>
      <c r="B20" s="20"/>
      <c r="C20" s="19"/>
      <c r="D20" s="20"/>
      <c r="E20" s="27" t="s">
        <v>70</v>
      </c>
      <c r="F20" s="38" t="s">
        <v>25</v>
      </c>
      <c r="G20" s="28">
        <v>20000</v>
      </c>
      <c r="H20" s="29" t="s">
        <v>26</v>
      </c>
      <c r="I20" s="49">
        <v>41556.47</v>
      </c>
      <c r="J20" s="47">
        <f t="shared" si="1"/>
        <v>2.0778</v>
      </c>
      <c r="K20" s="21" t="s">
        <v>27</v>
      </c>
      <c r="L20" s="48">
        <v>0</v>
      </c>
      <c r="M20" s="48">
        <v>1500</v>
      </c>
      <c r="N20" s="48">
        <f t="shared" si="0"/>
        <v>1500</v>
      </c>
      <c r="O20" s="75">
        <v>112.56</v>
      </c>
      <c r="P20" s="75">
        <f>I20*0.05</f>
        <v>2077.82</v>
      </c>
      <c r="Q20" s="75"/>
      <c r="R20" s="23" t="s">
        <v>28</v>
      </c>
      <c r="S20" s="83"/>
    </row>
    <row r="21" s="2" customFormat="true" ht="50" customHeight="true" spans="1:19">
      <c r="A21" s="15">
        <v>9</v>
      </c>
      <c r="B21" s="17" t="s">
        <v>71</v>
      </c>
      <c r="C21" s="16" t="s">
        <v>22</v>
      </c>
      <c r="D21" s="17" t="s">
        <v>72</v>
      </c>
      <c r="E21" s="27" t="s">
        <v>73</v>
      </c>
      <c r="F21" s="27" t="s">
        <v>25</v>
      </c>
      <c r="G21" s="28">
        <v>10000</v>
      </c>
      <c r="H21" s="29" t="s">
        <v>26</v>
      </c>
      <c r="I21" s="49">
        <f>156853108.1/10000</f>
        <v>15685.31</v>
      </c>
      <c r="J21" s="47">
        <f t="shared" si="1"/>
        <v>1.5685</v>
      </c>
      <c r="K21" s="21" t="s">
        <v>27</v>
      </c>
      <c r="L21" s="48">
        <v>9.69</v>
      </c>
      <c r="M21" s="48">
        <f t="shared" ref="M21:M25" si="2">I21*0.05</f>
        <v>784.27</v>
      </c>
      <c r="N21" s="48">
        <f t="shared" si="0"/>
        <v>793.96</v>
      </c>
      <c r="O21" s="75">
        <f t="shared" ref="O21:O25" si="3">L21</f>
        <v>9.69</v>
      </c>
      <c r="P21" s="75">
        <f t="shared" ref="P21:P25" si="4">M21</f>
        <v>784.27</v>
      </c>
      <c r="Q21" s="75"/>
      <c r="R21" s="23"/>
      <c r="S21" s="83"/>
    </row>
    <row r="22" s="2" customFormat="true" ht="50" customHeight="true" spans="1:19">
      <c r="A22" s="18"/>
      <c r="B22" s="20"/>
      <c r="C22" s="19"/>
      <c r="D22" s="20"/>
      <c r="E22" s="27" t="s">
        <v>74</v>
      </c>
      <c r="F22" s="27"/>
      <c r="G22" s="28" t="s">
        <v>75</v>
      </c>
      <c r="H22" s="29"/>
      <c r="I22" s="49">
        <v>105</v>
      </c>
      <c r="J22" s="47">
        <v>1.05</v>
      </c>
      <c r="K22" s="21" t="s">
        <v>27</v>
      </c>
      <c r="L22" s="48"/>
      <c r="M22" s="48"/>
      <c r="N22" s="48">
        <f t="shared" si="0"/>
        <v>0</v>
      </c>
      <c r="O22" s="75"/>
      <c r="P22" s="75"/>
      <c r="Q22" s="75"/>
      <c r="R22" s="23"/>
      <c r="S22" s="83"/>
    </row>
    <row r="23" s="2" customFormat="true" ht="50" customHeight="true" spans="1:19">
      <c r="A23" s="15">
        <v>10</v>
      </c>
      <c r="B23" s="17" t="s">
        <v>76</v>
      </c>
      <c r="C23" s="16" t="s">
        <v>22</v>
      </c>
      <c r="D23" s="17" t="s">
        <v>33</v>
      </c>
      <c r="E23" s="23" t="s">
        <v>77</v>
      </c>
      <c r="F23" s="137" t="s">
        <v>25</v>
      </c>
      <c r="G23" s="28">
        <v>10000</v>
      </c>
      <c r="H23" s="29" t="s">
        <v>26</v>
      </c>
      <c r="I23" s="145">
        <f>137310000/10000</f>
        <v>13731</v>
      </c>
      <c r="J23" s="47">
        <f t="shared" ref="J23:J27" si="5">I23/G23</f>
        <v>1.3731</v>
      </c>
      <c r="K23" s="21" t="s">
        <v>27</v>
      </c>
      <c r="L23" s="48">
        <v>51.9</v>
      </c>
      <c r="M23" s="48">
        <f t="shared" si="2"/>
        <v>686.55</v>
      </c>
      <c r="N23" s="48">
        <f t="shared" si="0"/>
        <v>738.45</v>
      </c>
      <c r="O23" s="75">
        <f t="shared" si="3"/>
        <v>51.9</v>
      </c>
      <c r="P23" s="75">
        <f t="shared" si="4"/>
        <v>686.55</v>
      </c>
      <c r="Q23" s="75"/>
      <c r="R23" s="23"/>
      <c r="S23" s="83"/>
    </row>
    <row r="24" s="2" customFormat="true" ht="50" customHeight="true" spans="1:19">
      <c r="A24" s="18"/>
      <c r="B24" s="20"/>
      <c r="C24" s="19"/>
      <c r="D24" s="20"/>
      <c r="E24" s="23" t="s">
        <v>78</v>
      </c>
      <c r="F24" s="27"/>
      <c r="G24" s="28" t="s">
        <v>79</v>
      </c>
      <c r="H24" s="29"/>
      <c r="I24" s="49">
        <v>37</v>
      </c>
      <c r="J24" s="47">
        <f>37/30</f>
        <v>1.2333</v>
      </c>
      <c r="K24" s="21" t="s">
        <v>27</v>
      </c>
      <c r="L24" s="48"/>
      <c r="M24" s="48"/>
      <c r="N24" s="48">
        <f t="shared" si="0"/>
        <v>0</v>
      </c>
      <c r="O24" s="75"/>
      <c r="P24" s="75"/>
      <c r="Q24" s="75"/>
      <c r="R24" s="23"/>
      <c r="S24" s="83"/>
    </row>
    <row r="25" s="2" customFormat="true" ht="50" customHeight="true" spans="1:19">
      <c r="A25" s="15">
        <v>11</v>
      </c>
      <c r="B25" s="17" t="s">
        <v>80</v>
      </c>
      <c r="C25" s="16" t="s">
        <v>22</v>
      </c>
      <c r="D25" s="17" t="s">
        <v>81</v>
      </c>
      <c r="E25" s="23" t="s">
        <v>82</v>
      </c>
      <c r="F25" s="38" t="s">
        <v>35</v>
      </c>
      <c r="G25" s="28">
        <v>8000</v>
      </c>
      <c r="H25" s="29" t="s">
        <v>26</v>
      </c>
      <c r="I25" s="49">
        <v>14555.74</v>
      </c>
      <c r="J25" s="47">
        <f t="shared" si="5"/>
        <v>1.8195</v>
      </c>
      <c r="K25" s="21" t="s">
        <v>27</v>
      </c>
      <c r="L25" s="48">
        <v>39.51</v>
      </c>
      <c r="M25" s="48">
        <f t="shared" si="2"/>
        <v>727.79</v>
      </c>
      <c r="N25" s="48">
        <f t="shared" si="0"/>
        <v>767.3</v>
      </c>
      <c r="O25" s="75">
        <f t="shared" si="3"/>
        <v>39.51</v>
      </c>
      <c r="P25" s="75">
        <f t="shared" si="4"/>
        <v>727.79</v>
      </c>
      <c r="Q25" s="75"/>
      <c r="R25" s="23"/>
      <c r="S25" s="83"/>
    </row>
    <row r="26" s="2" customFormat="true" ht="50" customHeight="true" spans="1:19">
      <c r="A26" s="18"/>
      <c r="B26" s="20"/>
      <c r="C26" s="19"/>
      <c r="D26" s="20"/>
      <c r="E26" s="23" t="s">
        <v>83</v>
      </c>
      <c r="F26" s="38"/>
      <c r="G26" s="28" t="s">
        <v>84</v>
      </c>
      <c r="H26" s="29"/>
      <c r="I26" s="49">
        <v>122</v>
      </c>
      <c r="J26" s="47">
        <f>I26/60</f>
        <v>2.0333</v>
      </c>
      <c r="K26" s="21" t="s">
        <v>27</v>
      </c>
      <c r="L26" s="48"/>
      <c r="M26" s="48"/>
      <c r="N26" s="48">
        <f t="shared" si="0"/>
        <v>0</v>
      </c>
      <c r="O26" s="75"/>
      <c r="P26" s="75"/>
      <c r="Q26" s="75"/>
      <c r="R26" s="23"/>
      <c r="S26" s="83"/>
    </row>
    <row r="27" s="2" customFormat="true" ht="50" customHeight="true" spans="1:19">
      <c r="A27" s="15">
        <v>12</v>
      </c>
      <c r="B27" s="17" t="s">
        <v>85</v>
      </c>
      <c r="C27" s="16" t="s">
        <v>22</v>
      </c>
      <c r="D27" s="17" t="s">
        <v>86</v>
      </c>
      <c r="E27" s="23" t="s">
        <v>87</v>
      </c>
      <c r="F27" s="23" t="s">
        <v>35</v>
      </c>
      <c r="G27" s="28">
        <v>9000</v>
      </c>
      <c r="H27" s="29" t="s">
        <v>26</v>
      </c>
      <c r="I27" s="49">
        <v>13871.08</v>
      </c>
      <c r="J27" s="47">
        <f t="shared" si="5"/>
        <v>1.5412</v>
      </c>
      <c r="K27" s="21" t="s">
        <v>27</v>
      </c>
      <c r="L27" s="48">
        <v>51.27</v>
      </c>
      <c r="M27" s="48">
        <f>I27*0.05</f>
        <v>693.55</v>
      </c>
      <c r="N27" s="48">
        <f t="shared" si="0"/>
        <v>744.82</v>
      </c>
      <c r="O27" s="75">
        <f>L27</f>
        <v>51.27</v>
      </c>
      <c r="P27" s="75">
        <f>M27</f>
        <v>693.55</v>
      </c>
      <c r="Q27" s="75"/>
      <c r="R27" s="23"/>
      <c r="S27" s="83"/>
    </row>
    <row r="28" s="2" customFormat="true" ht="50" customHeight="true" spans="1:19">
      <c r="A28" s="18"/>
      <c r="B28" s="20"/>
      <c r="C28" s="19"/>
      <c r="D28" s="20"/>
      <c r="E28" s="23" t="s">
        <v>88</v>
      </c>
      <c r="F28" s="27"/>
      <c r="G28" s="28" t="s">
        <v>89</v>
      </c>
      <c r="H28" s="29"/>
      <c r="I28" s="49"/>
      <c r="J28" s="47"/>
      <c r="K28" s="21" t="s">
        <v>27</v>
      </c>
      <c r="L28" s="48"/>
      <c r="M28" s="48"/>
      <c r="N28" s="48">
        <f t="shared" si="0"/>
        <v>0</v>
      </c>
      <c r="O28" s="75"/>
      <c r="P28" s="75"/>
      <c r="Q28" s="75"/>
      <c r="R28" s="23"/>
      <c r="S28" s="83"/>
    </row>
    <row r="29" s="2" customFormat="true" ht="50" customHeight="true" spans="1:19">
      <c r="A29" s="15">
        <v>13</v>
      </c>
      <c r="B29" s="17" t="s">
        <v>90</v>
      </c>
      <c r="C29" s="16" t="s">
        <v>22</v>
      </c>
      <c r="D29" s="17" t="s">
        <v>91</v>
      </c>
      <c r="E29" s="23" t="s">
        <v>92</v>
      </c>
      <c r="F29" s="27" t="s">
        <v>35</v>
      </c>
      <c r="G29" s="28">
        <v>4500</v>
      </c>
      <c r="H29" s="29" t="s">
        <v>26</v>
      </c>
      <c r="I29" s="49">
        <f>51996476.06/10000</f>
        <v>5199.65</v>
      </c>
      <c r="J29" s="47">
        <f t="shared" ref="J29:J35" si="6">I29/G29</f>
        <v>1.1555</v>
      </c>
      <c r="K29" s="21" t="s">
        <v>27</v>
      </c>
      <c r="L29" s="48">
        <v>0</v>
      </c>
      <c r="M29" s="48">
        <f>I29*0.05</f>
        <v>259.98</v>
      </c>
      <c r="N29" s="48">
        <f t="shared" si="0"/>
        <v>259.98</v>
      </c>
      <c r="O29" s="75">
        <f>L29</f>
        <v>0</v>
      </c>
      <c r="P29" s="75">
        <f>M29</f>
        <v>259.98</v>
      </c>
      <c r="Q29" s="75"/>
      <c r="R29" s="23"/>
      <c r="S29" s="83"/>
    </row>
    <row r="30" s="2" customFormat="true" ht="50" customHeight="true" spans="1:19">
      <c r="A30" s="18"/>
      <c r="B30" s="20"/>
      <c r="C30" s="19"/>
      <c r="D30" s="20"/>
      <c r="E30" s="23" t="s">
        <v>93</v>
      </c>
      <c r="F30" s="27"/>
      <c r="G30" s="28" t="s">
        <v>94</v>
      </c>
      <c r="H30" s="29"/>
      <c r="I30" s="49">
        <v>23</v>
      </c>
      <c r="J30" s="47">
        <f>20/23</f>
        <v>0.8696</v>
      </c>
      <c r="K30" s="21" t="s">
        <v>27</v>
      </c>
      <c r="L30" s="48"/>
      <c r="M30" s="48"/>
      <c r="N30" s="48">
        <f t="shared" si="0"/>
        <v>0</v>
      </c>
      <c r="O30" s="75"/>
      <c r="P30" s="75"/>
      <c r="Q30" s="75"/>
      <c r="R30" s="23"/>
      <c r="S30" s="83"/>
    </row>
    <row r="31" s="2" customFormat="true" ht="50" customHeight="true" spans="1:19">
      <c r="A31" s="15">
        <v>14</v>
      </c>
      <c r="B31" s="17" t="s">
        <v>95</v>
      </c>
      <c r="C31" s="16" t="s">
        <v>22</v>
      </c>
      <c r="D31" s="17" t="s">
        <v>96</v>
      </c>
      <c r="E31" s="23" t="s">
        <v>97</v>
      </c>
      <c r="F31" s="27" t="s">
        <v>35</v>
      </c>
      <c r="G31" s="28">
        <v>5000</v>
      </c>
      <c r="H31" s="29" t="s">
        <v>26</v>
      </c>
      <c r="I31" s="49">
        <v>9285.72</v>
      </c>
      <c r="J31" s="47">
        <v>1.8571</v>
      </c>
      <c r="K31" s="21" t="s">
        <v>27</v>
      </c>
      <c r="L31" s="48"/>
      <c r="M31" s="48">
        <v>464.29</v>
      </c>
      <c r="N31" s="48">
        <f t="shared" si="0"/>
        <v>464.29</v>
      </c>
      <c r="O31" s="75"/>
      <c r="P31" s="75">
        <f>I31*5%</f>
        <v>464.29</v>
      </c>
      <c r="Q31" s="75"/>
      <c r="R31" s="23" t="s">
        <v>43</v>
      </c>
      <c r="S31" s="83"/>
    </row>
    <row r="32" s="2" customFormat="true" ht="50" customHeight="true" spans="1:19">
      <c r="A32" s="18"/>
      <c r="B32" s="20"/>
      <c r="C32" s="19"/>
      <c r="D32" s="20"/>
      <c r="E32" s="23" t="s">
        <v>98</v>
      </c>
      <c r="F32" s="27"/>
      <c r="G32" s="28" t="s">
        <v>99</v>
      </c>
      <c r="H32" s="29"/>
      <c r="I32" s="49">
        <v>12</v>
      </c>
      <c r="J32" s="47">
        <v>1.2</v>
      </c>
      <c r="K32" s="21" t="s">
        <v>27</v>
      </c>
      <c r="L32" s="48"/>
      <c r="M32" s="48"/>
      <c r="N32" s="48">
        <f t="shared" si="0"/>
        <v>0</v>
      </c>
      <c r="O32" s="75"/>
      <c r="P32" s="75"/>
      <c r="Q32" s="75"/>
      <c r="R32" s="23" t="s">
        <v>43</v>
      </c>
      <c r="S32" s="83"/>
    </row>
    <row r="33" s="2" customFormat="true" ht="89" customHeight="true" spans="1:19">
      <c r="A33" s="15">
        <v>15</v>
      </c>
      <c r="B33" s="17" t="s">
        <v>100</v>
      </c>
      <c r="C33" s="16" t="s">
        <v>101</v>
      </c>
      <c r="D33" s="17" t="s">
        <v>102</v>
      </c>
      <c r="E33" s="23" t="s">
        <v>103</v>
      </c>
      <c r="F33" s="38" t="s">
        <v>25</v>
      </c>
      <c r="G33" s="28">
        <v>20000</v>
      </c>
      <c r="H33" s="29" t="s">
        <v>26</v>
      </c>
      <c r="I33" s="62">
        <v>27698</v>
      </c>
      <c r="J33" s="63">
        <f t="shared" si="6"/>
        <v>1.3849</v>
      </c>
      <c r="K33" s="64" t="s">
        <v>27</v>
      </c>
      <c r="L33" s="65">
        <v>115.1</v>
      </c>
      <c r="M33" s="65">
        <f>ROUND(I33*5%,2)</f>
        <v>1384.9</v>
      </c>
      <c r="N33" s="65">
        <f t="shared" si="0"/>
        <v>1500</v>
      </c>
      <c r="O33" s="81" t="s">
        <v>104</v>
      </c>
      <c r="P33" s="79" t="s">
        <v>105</v>
      </c>
      <c r="Q33" s="79"/>
      <c r="R33" s="30"/>
      <c r="S33" s="83"/>
    </row>
    <row r="34" s="2" customFormat="true" ht="50" customHeight="true" spans="1:19">
      <c r="A34" s="18"/>
      <c r="B34" s="20"/>
      <c r="C34" s="19"/>
      <c r="D34" s="20"/>
      <c r="E34" s="23" t="s">
        <v>106</v>
      </c>
      <c r="F34" s="38"/>
      <c r="G34" s="28">
        <v>2000</v>
      </c>
      <c r="H34" s="29" t="s">
        <v>26</v>
      </c>
      <c r="I34" s="66">
        <v>3160</v>
      </c>
      <c r="J34" s="67">
        <f t="shared" si="6"/>
        <v>1.58</v>
      </c>
      <c r="K34" s="68" t="s">
        <v>27</v>
      </c>
      <c r="L34" s="69"/>
      <c r="M34" s="69"/>
      <c r="N34" s="69">
        <f t="shared" si="0"/>
        <v>0</v>
      </c>
      <c r="O34" s="80"/>
      <c r="P34" s="80"/>
      <c r="Q34" s="80"/>
      <c r="R34" s="89"/>
      <c r="S34" s="83"/>
    </row>
    <row r="35" s="2" customFormat="true" ht="66" customHeight="true" spans="1:19">
      <c r="A35" s="15">
        <v>16</v>
      </c>
      <c r="B35" s="17" t="s">
        <v>107</v>
      </c>
      <c r="C35" s="16" t="s">
        <v>101</v>
      </c>
      <c r="D35" s="17" t="s">
        <v>108</v>
      </c>
      <c r="E35" s="23" t="s">
        <v>109</v>
      </c>
      <c r="F35" s="27"/>
      <c r="G35" s="28">
        <v>8000</v>
      </c>
      <c r="H35" s="29" t="s">
        <v>26</v>
      </c>
      <c r="I35" s="58">
        <v>9270.06</v>
      </c>
      <c r="J35" s="59">
        <f t="shared" si="6"/>
        <v>1.1588</v>
      </c>
      <c r="K35" s="60" t="s">
        <v>27</v>
      </c>
      <c r="L35" s="61"/>
      <c r="M35" s="61">
        <f>I35*0.03</f>
        <v>278.1</v>
      </c>
      <c r="N35" s="61">
        <f t="shared" si="0"/>
        <v>278.1</v>
      </c>
      <c r="O35" s="78"/>
      <c r="P35" s="78" t="s">
        <v>110</v>
      </c>
      <c r="Q35" s="78"/>
      <c r="R35" s="88"/>
      <c r="S35" s="83"/>
    </row>
    <row r="36" s="2" customFormat="true" ht="66" customHeight="true" spans="1:19">
      <c r="A36" s="93"/>
      <c r="B36" s="95"/>
      <c r="C36" s="94"/>
      <c r="D36" s="95"/>
      <c r="E36" s="23" t="s">
        <v>111</v>
      </c>
      <c r="F36" s="27"/>
      <c r="G36" s="28" t="s">
        <v>112</v>
      </c>
      <c r="H36" s="29"/>
      <c r="I36" s="58">
        <v>196</v>
      </c>
      <c r="J36" s="59">
        <f>I36/160</f>
        <v>1.225</v>
      </c>
      <c r="K36" s="60" t="s">
        <v>27</v>
      </c>
      <c r="L36" s="61"/>
      <c r="M36" s="61"/>
      <c r="N36" s="61">
        <f t="shared" si="0"/>
        <v>0</v>
      </c>
      <c r="O36" s="78"/>
      <c r="P36" s="78"/>
      <c r="Q36" s="78"/>
      <c r="R36" s="88"/>
      <c r="S36" s="83"/>
    </row>
    <row r="37" s="2" customFormat="true" ht="75" customHeight="true" spans="1:19">
      <c r="A37" s="18"/>
      <c r="B37" s="20"/>
      <c r="C37" s="19"/>
      <c r="D37" s="20"/>
      <c r="E37" s="23" t="s">
        <v>113</v>
      </c>
      <c r="F37" s="27"/>
      <c r="G37" s="28">
        <v>3000</v>
      </c>
      <c r="H37" s="29" t="s">
        <v>26</v>
      </c>
      <c r="I37" s="58">
        <v>3617.85</v>
      </c>
      <c r="J37" s="59">
        <f t="shared" ref="J37:J42" si="7">I37/G37</f>
        <v>1.206</v>
      </c>
      <c r="K37" s="60" t="s">
        <v>27</v>
      </c>
      <c r="L37" s="61"/>
      <c r="M37" s="61"/>
      <c r="N37" s="61">
        <f t="shared" si="0"/>
        <v>0</v>
      </c>
      <c r="O37" s="78"/>
      <c r="P37" s="78"/>
      <c r="Q37" s="78"/>
      <c r="R37" s="88"/>
      <c r="S37" s="83"/>
    </row>
    <row r="38" s="2" customFormat="true" ht="50" customHeight="true" spans="1:19">
      <c r="A38" s="15">
        <v>17</v>
      </c>
      <c r="B38" s="17" t="s">
        <v>114</v>
      </c>
      <c r="C38" s="16" t="s">
        <v>101</v>
      </c>
      <c r="D38" s="17" t="s">
        <v>115</v>
      </c>
      <c r="E38" s="23" t="s">
        <v>116</v>
      </c>
      <c r="F38" s="27" t="s">
        <v>35</v>
      </c>
      <c r="G38" s="28">
        <v>20000</v>
      </c>
      <c r="H38" s="29" t="s">
        <v>26</v>
      </c>
      <c r="I38" s="49">
        <v>33460.62</v>
      </c>
      <c r="J38" s="47">
        <v>1.3461</v>
      </c>
      <c r="K38" s="21" t="s">
        <v>27</v>
      </c>
      <c r="L38" s="48">
        <v>0</v>
      </c>
      <c r="M38" s="48">
        <v>1500</v>
      </c>
      <c r="N38" s="48">
        <f t="shared" si="0"/>
        <v>1500</v>
      </c>
      <c r="O38" s="151">
        <f>356.4*50%</f>
        <v>178.2</v>
      </c>
      <c r="P38" s="151">
        <f>I38*5%</f>
        <v>1673.03</v>
      </c>
      <c r="Q38" s="151"/>
      <c r="R38" s="23" t="s">
        <v>29</v>
      </c>
      <c r="S38" s="83"/>
    </row>
    <row r="39" s="2" customFormat="true" ht="50" customHeight="true" spans="1:19">
      <c r="A39" s="18"/>
      <c r="B39" s="20"/>
      <c r="C39" s="19"/>
      <c r="D39" s="20"/>
      <c r="E39" s="23" t="s">
        <v>117</v>
      </c>
      <c r="F39" s="27"/>
      <c r="G39" s="28" t="s">
        <v>118</v>
      </c>
      <c r="H39" s="29"/>
      <c r="I39" s="49" t="s">
        <v>119</v>
      </c>
      <c r="J39" s="47">
        <v>1</v>
      </c>
      <c r="K39" s="21" t="s">
        <v>27</v>
      </c>
      <c r="L39" s="48"/>
      <c r="M39" s="48"/>
      <c r="N39" s="48">
        <f t="shared" si="0"/>
        <v>0</v>
      </c>
      <c r="O39" s="75"/>
      <c r="P39" s="75"/>
      <c r="Q39" s="75"/>
      <c r="R39" s="23" t="s">
        <v>43</v>
      </c>
      <c r="S39" s="83"/>
    </row>
    <row r="40" s="2" customFormat="true" ht="50" customHeight="true" spans="1:19">
      <c r="A40" s="15">
        <v>18</v>
      </c>
      <c r="B40" s="17" t="s">
        <v>120</v>
      </c>
      <c r="C40" s="16" t="s">
        <v>101</v>
      </c>
      <c r="D40" s="17" t="s">
        <v>121</v>
      </c>
      <c r="E40" s="23" t="s">
        <v>122</v>
      </c>
      <c r="F40" s="27" t="s">
        <v>35</v>
      </c>
      <c r="G40" s="28">
        <v>30000</v>
      </c>
      <c r="H40" s="29" t="s">
        <v>26</v>
      </c>
      <c r="I40" s="58">
        <v>32077</v>
      </c>
      <c r="J40" s="59">
        <f t="shared" si="7"/>
        <v>1.0692</v>
      </c>
      <c r="K40" s="60" t="s">
        <v>27</v>
      </c>
      <c r="L40" s="61"/>
      <c r="M40" s="61">
        <v>1500</v>
      </c>
      <c r="N40" s="61">
        <f t="shared" si="0"/>
        <v>1500</v>
      </c>
      <c r="O40" s="78"/>
      <c r="P40" s="78" t="s">
        <v>123</v>
      </c>
      <c r="Q40" s="78"/>
      <c r="R40" s="88"/>
      <c r="S40" s="83"/>
    </row>
    <row r="41" s="2" customFormat="true" ht="50" customHeight="true" spans="1:19">
      <c r="A41" s="18"/>
      <c r="B41" s="20"/>
      <c r="C41" s="19"/>
      <c r="D41" s="20"/>
      <c r="E41" s="23" t="s">
        <v>124</v>
      </c>
      <c r="F41" s="27"/>
      <c r="G41" s="28" t="s">
        <v>125</v>
      </c>
      <c r="H41" s="29"/>
      <c r="I41" s="58">
        <v>541</v>
      </c>
      <c r="J41" s="59">
        <f>I41/420</f>
        <v>1.2881</v>
      </c>
      <c r="K41" s="60" t="s">
        <v>27</v>
      </c>
      <c r="L41" s="61"/>
      <c r="M41" s="61"/>
      <c r="N41" s="61">
        <f t="shared" si="0"/>
        <v>0</v>
      </c>
      <c r="O41" s="78"/>
      <c r="P41" s="78"/>
      <c r="Q41" s="78"/>
      <c r="R41" s="88"/>
      <c r="S41" s="83"/>
    </row>
    <row r="42" s="2" customFormat="true" ht="50" customHeight="true" spans="1:19">
      <c r="A42" s="15">
        <v>19</v>
      </c>
      <c r="B42" s="17" t="s">
        <v>126</v>
      </c>
      <c r="C42" s="16" t="s">
        <v>101</v>
      </c>
      <c r="D42" s="17" t="s">
        <v>127</v>
      </c>
      <c r="E42" s="23" t="s">
        <v>128</v>
      </c>
      <c r="F42" s="27" t="s">
        <v>35</v>
      </c>
      <c r="G42" s="28">
        <v>19800</v>
      </c>
      <c r="H42" s="29" t="s">
        <v>26</v>
      </c>
      <c r="I42" s="58">
        <v>27020.85</v>
      </c>
      <c r="J42" s="59">
        <f t="shared" si="7"/>
        <v>1.3647</v>
      </c>
      <c r="K42" s="60" t="s">
        <v>27</v>
      </c>
      <c r="L42" s="61"/>
      <c r="M42" s="61">
        <f>I42*0.05</f>
        <v>1351.04</v>
      </c>
      <c r="N42" s="61">
        <f t="shared" si="0"/>
        <v>1351.04</v>
      </c>
      <c r="O42" s="78"/>
      <c r="P42" s="78" t="s">
        <v>129</v>
      </c>
      <c r="Q42" s="78"/>
      <c r="R42" s="88"/>
      <c r="S42" s="83"/>
    </row>
    <row r="43" s="2" customFormat="true" ht="50" customHeight="true" spans="1:19">
      <c r="A43" s="18"/>
      <c r="B43" s="20"/>
      <c r="C43" s="19"/>
      <c r="D43" s="20"/>
      <c r="E43" s="23" t="s">
        <v>130</v>
      </c>
      <c r="F43" s="27"/>
      <c r="G43" s="28" t="s">
        <v>131</v>
      </c>
      <c r="H43" s="29"/>
      <c r="I43" s="58">
        <v>103</v>
      </c>
      <c r="J43" s="59">
        <f>I43/100</f>
        <v>1.03</v>
      </c>
      <c r="K43" s="60" t="s">
        <v>27</v>
      </c>
      <c r="L43" s="61"/>
      <c r="M43" s="61"/>
      <c r="N43" s="61">
        <f t="shared" si="0"/>
        <v>0</v>
      </c>
      <c r="O43" s="78"/>
      <c r="P43" s="78"/>
      <c r="Q43" s="78"/>
      <c r="R43" s="88"/>
      <c r="S43" s="83"/>
    </row>
    <row r="44" s="2" customFormat="true" ht="50" customHeight="true" spans="1:19">
      <c r="A44" s="15">
        <v>20</v>
      </c>
      <c r="B44" s="17" t="s">
        <v>132</v>
      </c>
      <c r="C44" s="16" t="s">
        <v>101</v>
      </c>
      <c r="D44" s="17" t="s">
        <v>133</v>
      </c>
      <c r="E44" s="23" t="s">
        <v>134</v>
      </c>
      <c r="F44" s="27" t="s">
        <v>35</v>
      </c>
      <c r="G44" s="28">
        <v>13000</v>
      </c>
      <c r="H44" s="29" t="s">
        <v>26</v>
      </c>
      <c r="I44" s="62">
        <v>18813</v>
      </c>
      <c r="J44" s="63">
        <f t="shared" ref="J44:J48" si="8">I44/G44</f>
        <v>1.4472</v>
      </c>
      <c r="K44" s="64" t="s">
        <v>27</v>
      </c>
      <c r="L44" s="65"/>
      <c r="M44" s="65">
        <f>ROUND(I44*5%,2)</f>
        <v>940.65</v>
      </c>
      <c r="N44" s="65">
        <f t="shared" si="0"/>
        <v>940.65</v>
      </c>
      <c r="O44" s="79"/>
      <c r="P44" s="79" t="s">
        <v>135</v>
      </c>
      <c r="Q44" s="155"/>
      <c r="R44" s="92" t="s">
        <v>136</v>
      </c>
      <c r="S44" s="83"/>
    </row>
    <row r="45" s="2" customFormat="true" ht="50" customHeight="true" spans="1:19">
      <c r="A45" s="18"/>
      <c r="B45" s="20"/>
      <c r="C45" s="19"/>
      <c r="D45" s="20"/>
      <c r="E45" s="23" t="s">
        <v>137</v>
      </c>
      <c r="F45" s="27"/>
      <c r="G45" s="138" t="s">
        <v>138</v>
      </c>
      <c r="H45" s="29"/>
      <c r="I45" s="66"/>
      <c r="J45" s="67"/>
      <c r="K45" s="68"/>
      <c r="L45" s="69"/>
      <c r="M45" s="69"/>
      <c r="N45" s="69">
        <f t="shared" si="0"/>
        <v>0</v>
      </c>
      <c r="O45" s="80"/>
      <c r="P45" s="80"/>
      <c r="Q45" s="156"/>
      <c r="R45" s="157"/>
      <c r="S45" s="83"/>
    </row>
    <row r="46" s="2" customFormat="true" ht="98" customHeight="true" spans="1:19">
      <c r="A46" s="15">
        <v>21</v>
      </c>
      <c r="B46" s="17" t="s">
        <v>139</v>
      </c>
      <c r="C46" s="16" t="s">
        <v>101</v>
      </c>
      <c r="D46" s="17" t="s">
        <v>140</v>
      </c>
      <c r="E46" s="23" t="s">
        <v>141</v>
      </c>
      <c r="F46" s="27" t="s">
        <v>35</v>
      </c>
      <c r="G46" s="28">
        <v>10000</v>
      </c>
      <c r="H46" s="29" t="s">
        <v>26</v>
      </c>
      <c r="I46" s="58">
        <v>13588</v>
      </c>
      <c r="J46" s="59">
        <f t="shared" si="8"/>
        <v>1.3588</v>
      </c>
      <c r="K46" s="60" t="s">
        <v>27</v>
      </c>
      <c r="L46" s="61">
        <v>212.19</v>
      </c>
      <c r="M46" s="61">
        <f t="shared" ref="M46:M50" si="9">I46*0.05</f>
        <v>679.4</v>
      </c>
      <c r="N46" s="61">
        <f t="shared" si="0"/>
        <v>891.59</v>
      </c>
      <c r="O46" s="152" t="s">
        <v>142</v>
      </c>
      <c r="P46" s="78" t="s">
        <v>143</v>
      </c>
      <c r="Q46" s="78"/>
      <c r="R46" s="88"/>
      <c r="S46" s="83"/>
    </row>
    <row r="47" s="2" customFormat="true" ht="50" customHeight="true" spans="1:19">
      <c r="A47" s="18"/>
      <c r="B47" s="20"/>
      <c r="C47" s="19"/>
      <c r="D47" s="20"/>
      <c r="E47" s="23" t="s">
        <v>144</v>
      </c>
      <c r="F47" s="27"/>
      <c r="G47" s="28" t="s">
        <v>145</v>
      </c>
      <c r="H47" s="29"/>
      <c r="I47" s="58">
        <v>21</v>
      </c>
      <c r="J47" s="59">
        <f>I47/20</f>
        <v>1.05</v>
      </c>
      <c r="K47" s="60" t="s">
        <v>27</v>
      </c>
      <c r="L47" s="61"/>
      <c r="M47" s="61"/>
      <c r="N47" s="61">
        <f t="shared" si="0"/>
        <v>0</v>
      </c>
      <c r="O47" s="78"/>
      <c r="P47" s="78"/>
      <c r="Q47" s="78"/>
      <c r="R47" s="88" t="s">
        <v>146</v>
      </c>
      <c r="S47" s="83"/>
    </row>
    <row r="48" s="2" customFormat="true" ht="76" customHeight="true" spans="1:19">
      <c r="A48" s="15">
        <v>22</v>
      </c>
      <c r="B48" s="17" t="s">
        <v>147</v>
      </c>
      <c r="C48" s="16" t="s">
        <v>101</v>
      </c>
      <c r="D48" s="17" t="s">
        <v>148</v>
      </c>
      <c r="E48" s="23" t="s">
        <v>149</v>
      </c>
      <c r="F48" s="27" t="s">
        <v>35</v>
      </c>
      <c r="G48" s="28">
        <v>10000</v>
      </c>
      <c r="H48" s="29" t="s">
        <v>26</v>
      </c>
      <c r="I48" s="58">
        <v>12437</v>
      </c>
      <c r="J48" s="59">
        <f t="shared" si="8"/>
        <v>1.2437</v>
      </c>
      <c r="K48" s="60" t="s">
        <v>27</v>
      </c>
      <c r="L48" s="61">
        <v>266</v>
      </c>
      <c r="M48" s="61">
        <f t="shared" si="9"/>
        <v>621.85</v>
      </c>
      <c r="N48" s="61">
        <f t="shared" si="0"/>
        <v>887.85</v>
      </c>
      <c r="O48" s="77" t="s">
        <v>150</v>
      </c>
      <c r="P48" s="78" t="s">
        <v>151</v>
      </c>
      <c r="Q48" s="78"/>
      <c r="R48" s="88" t="s">
        <v>146</v>
      </c>
      <c r="S48" s="83"/>
    </row>
    <row r="49" s="2" customFormat="true" ht="50" customHeight="true" spans="1:19">
      <c r="A49" s="18"/>
      <c r="B49" s="20"/>
      <c r="C49" s="19"/>
      <c r="D49" s="20"/>
      <c r="E49" s="23" t="s">
        <v>152</v>
      </c>
      <c r="F49" s="27"/>
      <c r="G49" s="138" t="s">
        <v>153</v>
      </c>
      <c r="H49" s="29"/>
      <c r="I49" s="58">
        <v>60</v>
      </c>
      <c r="J49" s="59">
        <f>I49/50</f>
        <v>1.2</v>
      </c>
      <c r="K49" s="60" t="s">
        <v>27</v>
      </c>
      <c r="L49" s="61"/>
      <c r="M49" s="61"/>
      <c r="N49" s="61">
        <f t="shared" si="0"/>
        <v>0</v>
      </c>
      <c r="O49" s="78"/>
      <c r="P49" s="78"/>
      <c r="Q49" s="78"/>
      <c r="R49" s="88"/>
      <c r="S49" s="83"/>
    </row>
    <row r="50" s="2" customFormat="true" ht="50" customHeight="true" spans="1:19">
      <c r="A50" s="15">
        <v>23</v>
      </c>
      <c r="B50" s="17" t="s">
        <v>154</v>
      </c>
      <c r="C50" s="16" t="s">
        <v>101</v>
      </c>
      <c r="D50" s="17" t="s">
        <v>155</v>
      </c>
      <c r="E50" s="23" t="s">
        <v>156</v>
      </c>
      <c r="F50" s="27" t="s">
        <v>25</v>
      </c>
      <c r="G50" s="28">
        <v>10000</v>
      </c>
      <c r="H50" s="29" t="s">
        <v>26</v>
      </c>
      <c r="I50" s="58">
        <v>18413.06</v>
      </c>
      <c r="J50" s="59">
        <f>I50/G50</f>
        <v>1.8413</v>
      </c>
      <c r="K50" s="60" t="s">
        <v>27</v>
      </c>
      <c r="L50" s="61"/>
      <c r="M50" s="61">
        <f t="shared" si="9"/>
        <v>920.65</v>
      </c>
      <c r="N50" s="61">
        <f t="shared" si="0"/>
        <v>920.65</v>
      </c>
      <c r="O50" s="78"/>
      <c r="P50" s="78" t="s">
        <v>157</v>
      </c>
      <c r="Q50" s="78"/>
      <c r="R50" s="88" t="s">
        <v>146</v>
      </c>
      <c r="S50" s="83"/>
    </row>
    <row r="51" s="2" customFormat="true" ht="50" customHeight="true" spans="1:19">
      <c r="A51" s="18"/>
      <c r="B51" s="20"/>
      <c r="C51" s="19"/>
      <c r="D51" s="20"/>
      <c r="E51" s="23" t="s">
        <v>158</v>
      </c>
      <c r="F51" s="27"/>
      <c r="G51" s="28" t="s">
        <v>159</v>
      </c>
      <c r="H51" s="29"/>
      <c r="I51" s="58">
        <v>71</v>
      </c>
      <c r="J51" s="59">
        <f>I51/50</f>
        <v>1.42</v>
      </c>
      <c r="K51" s="60" t="s">
        <v>27</v>
      </c>
      <c r="L51" s="61"/>
      <c r="M51" s="61"/>
      <c r="N51" s="61">
        <f t="shared" si="0"/>
        <v>0</v>
      </c>
      <c r="O51" s="78"/>
      <c r="P51" s="78"/>
      <c r="Q51" s="78"/>
      <c r="R51" s="88"/>
      <c r="S51" s="83"/>
    </row>
    <row r="52" s="2" customFormat="true" ht="50" customHeight="true" spans="1:19">
      <c r="A52" s="15">
        <v>24</v>
      </c>
      <c r="B52" s="17" t="s">
        <v>160</v>
      </c>
      <c r="C52" s="16" t="s">
        <v>161</v>
      </c>
      <c r="D52" s="17" t="s">
        <v>162</v>
      </c>
      <c r="E52" s="23" t="s">
        <v>163</v>
      </c>
      <c r="F52" s="27"/>
      <c r="G52" s="28">
        <v>300000</v>
      </c>
      <c r="H52" s="29" t="s">
        <v>26</v>
      </c>
      <c r="I52" s="146">
        <v>476000</v>
      </c>
      <c r="J52" s="147">
        <v>1.5867</v>
      </c>
      <c r="K52" s="64" t="s">
        <v>27</v>
      </c>
      <c r="L52" s="65"/>
      <c r="M52" s="65">
        <v>1500</v>
      </c>
      <c r="N52" s="65">
        <f t="shared" si="0"/>
        <v>1500</v>
      </c>
      <c r="O52" s="79"/>
      <c r="P52" s="79"/>
      <c r="Q52" s="79"/>
      <c r="R52" s="30"/>
      <c r="S52" s="83"/>
    </row>
    <row r="53" s="2" customFormat="true" ht="50" customHeight="true" spans="1:19">
      <c r="A53" s="18"/>
      <c r="B53" s="20"/>
      <c r="C53" s="19"/>
      <c r="D53" s="20"/>
      <c r="E53" s="23" t="s">
        <v>164</v>
      </c>
      <c r="F53" s="27" t="s">
        <v>25</v>
      </c>
      <c r="G53" s="28">
        <v>30000</v>
      </c>
      <c r="H53" s="29" t="s">
        <v>26</v>
      </c>
      <c r="I53" s="54">
        <v>33279.61</v>
      </c>
      <c r="J53" s="55">
        <v>1.1093</v>
      </c>
      <c r="K53" s="64" t="s">
        <v>27</v>
      </c>
      <c r="L53" s="65"/>
      <c r="M53" s="65"/>
      <c r="N53" s="65">
        <f t="shared" si="0"/>
        <v>0</v>
      </c>
      <c r="O53" s="79"/>
      <c r="P53" s="79"/>
      <c r="Q53" s="79"/>
      <c r="R53" s="30"/>
      <c r="S53" s="83"/>
    </row>
    <row r="54" s="2" customFormat="true" ht="50" customHeight="true" spans="1:19">
      <c r="A54" s="15">
        <v>25</v>
      </c>
      <c r="B54" s="17" t="s">
        <v>165</v>
      </c>
      <c r="C54" s="16" t="s">
        <v>161</v>
      </c>
      <c r="D54" s="17" t="s">
        <v>166</v>
      </c>
      <c r="E54" s="23" t="s">
        <v>167</v>
      </c>
      <c r="F54" s="27" t="s">
        <v>25</v>
      </c>
      <c r="G54" s="28">
        <v>3500</v>
      </c>
      <c r="H54" s="29" t="s">
        <v>26</v>
      </c>
      <c r="I54" s="62">
        <v>3947.37</v>
      </c>
      <c r="J54" s="63">
        <v>1.1278</v>
      </c>
      <c r="K54" s="64" t="s">
        <v>27</v>
      </c>
      <c r="L54" s="65">
        <v>136.02</v>
      </c>
      <c r="M54" s="65">
        <v>197.37</v>
      </c>
      <c r="N54" s="65">
        <f t="shared" si="0"/>
        <v>333.39</v>
      </c>
      <c r="O54" s="79"/>
      <c r="P54" s="79"/>
      <c r="Q54" s="79"/>
      <c r="R54" s="30"/>
      <c r="S54" s="83"/>
    </row>
    <row r="55" s="2" customFormat="true" ht="50" customHeight="true" spans="1:19">
      <c r="A55" s="18"/>
      <c r="B55" s="20"/>
      <c r="C55" s="19"/>
      <c r="D55" s="20"/>
      <c r="E55" s="23" t="s">
        <v>168</v>
      </c>
      <c r="F55" s="27"/>
      <c r="G55" s="28" t="s">
        <v>169</v>
      </c>
      <c r="H55" s="29"/>
      <c r="I55" s="62">
        <v>15</v>
      </c>
      <c r="J55" s="63">
        <v>1.5</v>
      </c>
      <c r="K55" s="64" t="s">
        <v>27</v>
      </c>
      <c r="L55" s="65"/>
      <c r="M55" s="65"/>
      <c r="N55" s="65">
        <f t="shared" si="0"/>
        <v>0</v>
      </c>
      <c r="O55" s="79"/>
      <c r="P55" s="79"/>
      <c r="Q55" s="79"/>
      <c r="R55" s="30"/>
      <c r="S55" s="83"/>
    </row>
    <row r="56" s="2" customFormat="true" ht="64" customHeight="true" spans="1:19">
      <c r="A56" s="15">
        <v>26</v>
      </c>
      <c r="B56" s="17" t="s">
        <v>170</v>
      </c>
      <c r="C56" s="16" t="s">
        <v>161</v>
      </c>
      <c r="D56" s="17" t="s">
        <v>171</v>
      </c>
      <c r="E56" s="23" t="s">
        <v>172</v>
      </c>
      <c r="F56" s="27"/>
      <c r="G56" s="28">
        <v>50000</v>
      </c>
      <c r="H56" s="29" t="s">
        <v>26</v>
      </c>
      <c r="I56" s="146">
        <v>43200</v>
      </c>
      <c r="J56" s="148">
        <v>0.864</v>
      </c>
      <c r="K56" s="64" t="s">
        <v>36</v>
      </c>
      <c r="L56" s="65"/>
      <c r="M56" s="65"/>
      <c r="N56" s="65">
        <f t="shared" si="0"/>
        <v>0</v>
      </c>
      <c r="O56" s="79"/>
      <c r="P56" s="79"/>
      <c r="Q56" s="79"/>
      <c r="R56" s="30"/>
      <c r="S56" s="83"/>
    </row>
    <row r="57" s="2" customFormat="true" ht="64" customHeight="true" spans="1:19">
      <c r="A57" s="18"/>
      <c r="B57" s="20"/>
      <c r="C57" s="19"/>
      <c r="D57" s="20"/>
      <c r="E57" s="23" t="s">
        <v>173</v>
      </c>
      <c r="F57" s="27" t="s">
        <v>35</v>
      </c>
      <c r="G57" s="28">
        <v>8000</v>
      </c>
      <c r="H57" s="29" t="s">
        <v>26</v>
      </c>
      <c r="I57" s="62">
        <v>8625.39</v>
      </c>
      <c r="J57" s="63">
        <v>1.0782</v>
      </c>
      <c r="K57" s="64" t="s">
        <v>27</v>
      </c>
      <c r="L57" s="65"/>
      <c r="M57" s="65"/>
      <c r="N57" s="65">
        <f t="shared" si="0"/>
        <v>0</v>
      </c>
      <c r="O57" s="79"/>
      <c r="P57" s="79"/>
      <c r="Q57" s="79"/>
      <c r="R57" s="30"/>
      <c r="S57" s="83"/>
    </row>
    <row r="58" s="2" customFormat="true" ht="50" customHeight="true" spans="1:19">
      <c r="A58" s="15">
        <v>27</v>
      </c>
      <c r="B58" s="17" t="s">
        <v>174</v>
      </c>
      <c r="C58" s="16" t="s">
        <v>161</v>
      </c>
      <c r="D58" s="17" t="s">
        <v>175</v>
      </c>
      <c r="E58" s="23" t="s">
        <v>176</v>
      </c>
      <c r="F58" s="27" t="s">
        <v>35</v>
      </c>
      <c r="G58" s="28">
        <v>7000</v>
      </c>
      <c r="H58" s="29" t="s">
        <v>26</v>
      </c>
      <c r="I58" s="62">
        <v>7352.83</v>
      </c>
      <c r="J58" s="63">
        <v>1.0504</v>
      </c>
      <c r="K58" s="64" t="s">
        <v>27</v>
      </c>
      <c r="L58" s="65">
        <v>9.27</v>
      </c>
      <c r="M58" s="65">
        <v>367.64</v>
      </c>
      <c r="N58" s="65">
        <f t="shared" si="0"/>
        <v>376.91</v>
      </c>
      <c r="O58" s="79"/>
      <c r="P58" s="79"/>
      <c r="Q58" s="79"/>
      <c r="R58" s="30"/>
      <c r="S58" s="83"/>
    </row>
    <row r="59" s="2" customFormat="true" ht="50" customHeight="true" spans="1:19">
      <c r="A59" s="18"/>
      <c r="B59" s="20"/>
      <c r="C59" s="19"/>
      <c r="D59" s="20"/>
      <c r="E59" s="23" t="s">
        <v>177</v>
      </c>
      <c r="F59" s="27"/>
      <c r="G59" s="28" t="s">
        <v>178</v>
      </c>
      <c r="H59" s="29"/>
      <c r="I59" s="62" t="s">
        <v>179</v>
      </c>
      <c r="J59" s="63"/>
      <c r="K59" s="64" t="s">
        <v>27</v>
      </c>
      <c r="L59" s="65"/>
      <c r="M59" s="65"/>
      <c r="N59" s="65">
        <f t="shared" si="0"/>
        <v>0</v>
      </c>
      <c r="O59" s="79"/>
      <c r="P59" s="79"/>
      <c r="Q59" s="79"/>
      <c r="R59" s="30"/>
      <c r="S59" s="83"/>
    </row>
    <row r="60" s="2" customFormat="true" ht="50" customHeight="true" spans="1:19">
      <c r="A60" s="15">
        <v>28</v>
      </c>
      <c r="B60" s="17" t="s">
        <v>180</v>
      </c>
      <c r="C60" s="16" t="s">
        <v>161</v>
      </c>
      <c r="D60" s="17" t="s">
        <v>181</v>
      </c>
      <c r="E60" s="23" t="s">
        <v>182</v>
      </c>
      <c r="F60" s="27"/>
      <c r="G60" s="28">
        <v>5000</v>
      </c>
      <c r="H60" s="29" t="s">
        <v>26</v>
      </c>
      <c r="I60" s="71">
        <v>6601.16</v>
      </c>
      <c r="J60" s="147">
        <v>1.32</v>
      </c>
      <c r="K60" s="64" t="s">
        <v>27</v>
      </c>
      <c r="L60" s="65"/>
      <c r="M60" s="65">
        <v>278.93</v>
      </c>
      <c r="N60" s="65">
        <f t="shared" si="0"/>
        <v>278.93</v>
      </c>
      <c r="O60" s="65"/>
      <c r="P60" s="65"/>
      <c r="Q60" s="65"/>
      <c r="R60" s="158"/>
      <c r="S60" s="84"/>
    </row>
    <row r="61" s="2" customFormat="true" ht="50" customHeight="true" spans="1:19">
      <c r="A61" s="18"/>
      <c r="B61" s="20"/>
      <c r="C61" s="19"/>
      <c r="D61" s="20"/>
      <c r="E61" s="23" t="s">
        <v>183</v>
      </c>
      <c r="F61" s="27" t="s">
        <v>35</v>
      </c>
      <c r="G61" s="28">
        <v>5000</v>
      </c>
      <c r="H61" s="29" t="s">
        <v>26</v>
      </c>
      <c r="I61" s="65">
        <v>5578.58</v>
      </c>
      <c r="J61" s="63">
        <v>1.1157</v>
      </c>
      <c r="K61" s="64" t="s">
        <v>27</v>
      </c>
      <c r="L61" s="65"/>
      <c r="M61" s="65"/>
      <c r="N61" s="65">
        <f t="shared" si="0"/>
        <v>0</v>
      </c>
      <c r="O61" s="65"/>
      <c r="P61" s="65"/>
      <c r="Q61" s="65"/>
      <c r="R61" s="158"/>
      <c r="S61" s="84"/>
    </row>
    <row r="62" s="2" customFormat="true" spans="1:19">
      <c r="A62" s="96"/>
      <c r="B62" s="97"/>
      <c r="D62" s="97"/>
      <c r="E62" s="97"/>
      <c r="G62" s="97"/>
      <c r="H62" s="96"/>
      <c r="S62" s="84"/>
    </row>
    <row r="63" s="2" customFormat="true" spans="1:19">
      <c r="A63" s="96"/>
      <c r="B63" s="97"/>
      <c r="D63" s="97"/>
      <c r="E63" s="97"/>
      <c r="G63" s="97"/>
      <c r="H63" s="96"/>
      <c r="S63" s="84"/>
    </row>
    <row r="64" s="2" customFormat="true" spans="1:19">
      <c r="A64" s="96"/>
      <c r="B64" s="97"/>
      <c r="D64" s="97"/>
      <c r="E64" s="97"/>
      <c r="G64" s="97"/>
      <c r="H64" s="96"/>
      <c r="S64" s="84"/>
    </row>
    <row r="65" s="2" customFormat="true" spans="1:19">
      <c r="A65" s="96"/>
      <c r="B65" s="97"/>
      <c r="D65" s="97"/>
      <c r="E65" s="97"/>
      <c r="G65" s="97"/>
      <c r="H65" s="96"/>
      <c r="I65" s="159"/>
      <c r="J65" s="160"/>
      <c r="L65" s="161"/>
      <c r="M65" s="161"/>
      <c r="N65" s="161"/>
      <c r="O65" s="161"/>
      <c r="P65" s="161"/>
      <c r="Q65" s="161"/>
      <c r="S65" s="84"/>
    </row>
    <row r="66" s="2" customFormat="true" spans="1:19">
      <c r="A66" s="96"/>
      <c r="B66" s="97"/>
      <c r="D66" s="97"/>
      <c r="E66" s="97"/>
      <c r="G66" s="97"/>
      <c r="H66" s="96"/>
      <c r="J66" s="161"/>
      <c r="S66" s="84"/>
    </row>
    <row r="67" s="2" customFormat="true" spans="1:19">
      <c r="A67" s="96"/>
      <c r="B67" s="97"/>
      <c r="D67" s="97"/>
      <c r="E67" s="97"/>
      <c r="G67" s="97"/>
      <c r="H67" s="96"/>
      <c r="I67" s="161"/>
      <c r="S67" s="84"/>
    </row>
    <row r="68" s="2" customFormat="true" spans="1:19">
      <c r="A68" s="96"/>
      <c r="B68" s="97"/>
      <c r="D68" s="97"/>
      <c r="E68" s="97"/>
      <c r="G68" s="97"/>
      <c r="H68" s="96"/>
      <c r="S68" s="84"/>
    </row>
    <row r="69" s="2" customFormat="true" spans="1:19">
      <c r="A69" s="96"/>
      <c r="B69" s="97"/>
      <c r="D69" s="97"/>
      <c r="E69" s="97"/>
      <c r="G69" s="97"/>
      <c r="H69" s="96"/>
      <c r="J69" s="161"/>
      <c r="L69" s="2">
        <f>9/22</f>
        <v>0.409090909090909</v>
      </c>
      <c r="S69" s="84"/>
    </row>
    <row r="70" s="2" customFormat="true" spans="1:19">
      <c r="A70" s="96"/>
      <c r="B70" s="97"/>
      <c r="D70" s="97"/>
      <c r="E70" s="97"/>
      <c r="G70" s="97"/>
      <c r="H70" s="96"/>
      <c r="S70" s="84"/>
    </row>
    <row r="71" s="2" customFormat="true" spans="1:19">
      <c r="A71" s="96"/>
      <c r="B71" s="97"/>
      <c r="D71" s="97"/>
      <c r="E71" s="97"/>
      <c r="G71" s="97"/>
      <c r="H71" s="96"/>
      <c r="S71" s="84"/>
    </row>
    <row r="72" s="2" customFormat="true" spans="1:19">
      <c r="A72" s="96"/>
      <c r="B72" s="97"/>
      <c r="D72" s="97"/>
      <c r="E72" s="97"/>
      <c r="G72" s="97"/>
      <c r="H72" s="96"/>
      <c r="S72" s="84"/>
    </row>
  </sheetData>
  <autoFilter ref="A4:S61">
    <extLst/>
  </autoFilter>
  <mergeCells count="132">
    <mergeCell ref="A1:R1"/>
    <mergeCell ref="I3:K3"/>
    <mergeCell ref="L3:N3"/>
    <mergeCell ref="O3:P3"/>
    <mergeCell ref="A3:A4"/>
    <mergeCell ref="A5:A6"/>
    <mergeCell ref="A7:A8"/>
    <mergeCell ref="A9:A10"/>
    <mergeCell ref="A11:A12"/>
    <mergeCell ref="A13:A14"/>
    <mergeCell ref="A15:A16"/>
    <mergeCell ref="A17:A18"/>
    <mergeCell ref="A19:A20"/>
    <mergeCell ref="A21:A22"/>
    <mergeCell ref="A23:A24"/>
    <mergeCell ref="A25:A26"/>
    <mergeCell ref="A27:A28"/>
    <mergeCell ref="A29:A30"/>
    <mergeCell ref="A31:A32"/>
    <mergeCell ref="A33:A34"/>
    <mergeCell ref="A35:A37"/>
    <mergeCell ref="A38:A39"/>
    <mergeCell ref="A40:A41"/>
    <mergeCell ref="A42:A43"/>
    <mergeCell ref="A44:A45"/>
    <mergeCell ref="A46:A47"/>
    <mergeCell ref="A48:A49"/>
    <mergeCell ref="A50:A51"/>
    <mergeCell ref="A52:A53"/>
    <mergeCell ref="A54:A55"/>
    <mergeCell ref="A56:A57"/>
    <mergeCell ref="A58:A59"/>
    <mergeCell ref="A60:A61"/>
    <mergeCell ref="B3:B4"/>
    <mergeCell ref="B5:B6"/>
    <mergeCell ref="B7:B8"/>
    <mergeCell ref="B9:B10"/>
    <mergeCell ref="B11:B12"/>
    <mergeCell ref="B13:B14"/>
    <mergeCell ref="B15:B16"/>
    <mergeCell ref="B17:B18"/>
    <mergeCell ref="B19:B20"/>
    <mergeCell ref="B21:B22"/>
    <mergeCell ref="B23:B24"/>
    <mergeCell ref="B25:B26"/>
    <mergeCell ref="B27:B28"/>
    <mergeCell ref="B29:B30"/>
    <mergeCell ref="B31:B32"/>
    <mergeCell ref="B33:B34"/>
    <mergeCell ref="B35:B37"/>
    <mergeCell ref="B38:B39"/>
    <mergeCell ref="B40:B41"/>
    <mergeCell ref="B42:B43"/>
    <mergeCell ref="B44:B45"/>
    <mergeCell ref="B46:B47"/>
    <mergeCell ref="B48:B49"/>
    <mergeCell ref="B50:B51"/>
    <mergeCell ref="B52:B53"/>
    <mergeCell ref="B54:B55"/>
    <mergeCell ref="B56:B57"/>
    <mergeCell ref="B58:B59"/>
    <mergeCell ref="B60:B61"/>
    <mergeCell ref="C3:C4"/>
    <mergeCell ref="C5:C6"/>
    <mergeCell ref="C7:C8"/>
    <mergeCell ref="C9:C10"/>
    <mergeCell ref="C11:C12"/>
    <mergeCell ref="C13:C14"/>
    <mergeCell ref="C15:C16"/>
    <mergeCell ref="C17:C18"/>
    <mergeCell ref="C19:C20"/>
    <mergeCell ref="C21:C22"/>
    <mergeCell ref="C23:C24"/>
    <mergeCell ref="C25:C26"/>
    <mergeCell ref="C27:C28"/>
    <mergeCell ref="C29:C30"/>
    <mergeCell ref="C31:C32"/>
    <mergeCell ref="C33:C34"/>
    <mergeCell ref="C35:C37"/>
    <mergeCell ref="C38:C39"/>
    <mergeCell ref="C40:C41"/>
    <mergeCell ref="C42:C43"/>
    <mergeCell ref="C44:C45"/>
    <mergeCell ref="C46:C47"/>
    <mergeCell ref="C48:C49"/>
    <mergeCell ref="C50:C51"/>
    <mergeCell ref="C52:C53"/>
    <mergeCell ref="C54:C55"/>
    <mergeCell ref="C56:C57"/>
    <mergeCell ref="C58:C59"/>
    <mergeCell ref="C60:C61"/>
    <mergeCell ref="D3:D4"/>
    <mergeCell ref="D5:D6"/>
    <mergeCell ref="D7:D8"/>
    <mergeCell ref="D9:D10"/>
    <mergeCell ref="D11:D12"/>
    <mergeCell ref="D13:D14"/>
    <mergeCell ref="D15:D16"/>
    <mergeCell ref="D17:D18"/>
    <mergeCell ref="D19:D20"/>
    <mergeCell ref="D21:D22"/>
    <mergeCell ref="D23:D24"/>
    <mergeCell ref="D25:D26"/>
    <mergeCell ref="D27:D28"/>
    <mergeCell ref="D29:D30"/>
    <mergeCell ref="D31:D32"/>
    <mergeCell ref="D33:D34"/>
    <mergeCell ref="D35:D37"/>
    <mergeCell ref="D38:D39"/>
    <mergeCell ref="D40:D41"/>
    <mergeCell ref="D42:D43"/>
    <mergeCell ref="D44:D45"/>
    <mergeCell ref="D46:D47"/>
    <mergeCell ref="D48:D49"/>
    <mergeCell ref="D50:D51"/>
    <mergeCell ref="D52:D53"/>
    <mergeCell ref="D54:D55"/>
    <mergeCell ref="D56:D57"/>
    <mergeCell ref="D58:D59"/>
    <mergeCell ref="D60:D61"/>
    <mergeCell ref="E3:E4"/>
    <mergeCell ref="F3:F4"/>
    <mergeCell ref="G3:G4"/>
    <mergeCell ref="H3:H4"/>
    <mergeCell ref="K7:K8"/>
    <mergeCell ref="K9:K10"/>
    <mergeCell ref="K11:K12"/>
    <mergeCell ref="K13:K14"/>
    <mergeCell ref="K15:K16"/>
    <mergeCell ref="Q3:Q4"/>
    <mergeCell ref="R3:R4"/>
    <mergeCell ref="R44:R45"/>
  </mergeCells>
  <dataValidations count="1">
    <dataValidation type="list" allowBlank="1" showInputMessage="1" showErrorMessage="1" sqref="K9 K10 K11 K12 K13 K14 K15 K16 K17 K18 K21 K25 K26 K27 K28 K31 K32 K38 K39 K52 K53 K54 K55 K56 K57 K58 K59 K60 K61 K5:K6 K7:K8 K19:K20 K22:K24 K29:K30 K33:K34 K35:K37 K40:K43 K44:K45 K46:K51">
      <formula1>"达标,不达标"</formula1>
    </dataValidation>
  </dataValidations>
  <printOptions horizontalCentered="true"/>
  <pageMargins left="0" right="0" top="0.786805555555556" bottom="0.393055555555556" header="0.511805555555556" footer="0.393055555555556"/>
  <pageSetup paperSize="9" scale="31"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7"/>
  <sheetViews>
    <sheetView view="pageBreakPreview" zoomScale="90" zoomScaleNormal="100" zoomScaleSheetLayoutView="90" workbookViewId="0">
      <pane xSplit="2" ySplit="4" topLeftCell="E5" activePane="bottomRight" state="frozen"/>
      <selection/>
      <selection pane="topRight"/>
      <selection pane="bottomLeft"/>
      <selection pane="bottomRight" activeCell="L3" sqref="L3:N4"/>
    </sheetView>
  </sheetViews>
  <sheetFormatPr defaultColWidth="9.14166666666667" defaultRowHeight="15.75"/>
  <cols>
    <col min="1" max="1" width="5.85833333333333" style="1" customWidth="true"/>
    <col min="2" max="2" width="25.0833333333333" style="4" customWidth="true"/>
    <col min="3" max="3" width="11.7333333333333" style="4" customWidth="true"/>
    <col min="4" max="4" width="38.25" style="5" customWidth="true"/>
    <col min="5" max="5" width="29.8333333333333" style="5" customWidth="true"/>
    <col min="6" max="6" width="9.5" style="4" customWidth="true"/>
    <col min="7" max="7" width="11.4166666666667" style="5" customWidth="true"/>
    <col min="8" max="8" width="8" style="1" customWidth="true"/>
    <col min="9" max="11" width="14.2333333333333" style="4" customWidth="true"/>
    <col min="12" max="12" width="16.9666666666667" style="4" customWidth="true"/>
    <col min="13" max="14" width="18.55" style="4" customWidth="true"/>
    <col min="15" max="16" width="16.475" style="4" customWidth="true"/>
    <col min="17" max="17" width="18.45" style="4" customWidth="true"/>
    <col min="18" max="18" width="9.28333333333333" style="6"/>
    <col min="19" max="19" width="9.28333333333333" style="4"/>
    <col min="20" max="27" width="9.14166666666667" style="4"/>
    <col min="28" max="16380" width="9.16666666666667" style="4"/>
    <col min="16381" max="16384" width="9.14166666666667" style="4"/>
  </cols>
  <sheetData>
    <row r="1" ht="37" customHeight="true" spans="1:17">
      <c r="A1" s="7" t="s">
        <v>184</v>
      </c>
      <c r="B1" s="7"/>
      <c r="C1" s="7"/>
      <c r="D1" s="8"/>
      <c r="E1" s="8"/>
      <c r="F1" s="7"/>
      <c r="G1" s="8"/>
      <c r="H1" s="7"/>
      <c r="I1" s="7"/>
      <c r="J1" s="7"/>
      <c r="K1" s="7"/>
      <c r="L1" s="7"/>
      <c r="M1" s="7"/>
      <c r="N1" s="7"/>
      <c r="O1" s="7"/>
      <c r="P1" s="7"/>
      <c r="Q1" s="7"/>
    </row>
    <row r="2" ht="25" customHeight="true" spans="1:10">
      <c r="A2" s="9" t="s">
        <v>1</v>
      </c>
      <c r="J2" s="40">
        <f>G13*67.3%</f>
        <v>5384</v>
      </c>
    </row>
    <row r="3" s="1" customFormat="true" ht="14" customHeight="true" spans="1:18">
      <c r="A3" s="10" t="s">
        <v>2</v>
      </c>
      <c r="B3" s="10" t="s">
        <v>3</v>
      </c>
      <c r="C3" s="11" t="s">
        <v>4</v>
      </c>
      <c r="D3" s="12" t="s">
        <v>5</v>
      </c>
      <c r="E3" s="24" t="s">
        <v>185</v>
      </c>
      <c r="F3" s="11" t="s">
        <v>7</v>
      </c>
      <c r="G3" s="25" t="s">
        <v>8</v>
      </c>
      <c r="H3" s="10" t="s">
        <v>9</v>
      </c>
      <c r="I3" s="41" t="s">
        <v>10</v>
      </c>
      <c r="J3" s="42"/>
      <c r="K3" s="43"/>
      <c r="L3" s="44" t="s">
        <v>11</v>
      </c>
      <c r="M3" s="44"/>
      <c r="N3" s="44"/>
      <c r="O3" s="72" t="s">
        <v>12</v>
      </c>
      <c r="P3" s="73"/>
      <c r="Q3" s="10" t="s">
        <v>14</v>
      </c>
      <c r="R3" s="82"/>
    </row>
    <row r="4" s="1" customFormat="true" ht="14" customHeight="true" spans="1:18">
      <c r="A4" s="13"/>
      <c r="B4" s="13"/>
      <c r="C4" s="13"/>
      <c r="D4" s="14"/>
      <c r="E4" s="26"/>
      <c r="F4" s="13"/>
      <c r="G4" s="26"/>
      <c r="H4" s="13"/>
      <c r="I4" s="45" t="s">
        <v>15</v>
      </c>
      <c r="J4" s="45" t="s">
        <v>16</v>
      </c>
      <c r="K4" s="45" t="s">
        <v>17</v>
      </c>
      <c r="L4" s="44" t="s">
        <v>18</v>
      </c>
      <c r="M4" s="44" t="s">
        <v>19</v>
      </c>
      <c r="N4" s="44" t="s">
        <v>20</v>
      </c>
      <c r="O4" s="44" t="s">
        <v>18</v>
      </c>
      <c r="P4" s="44" t="s">
        <v>19</v>
      </c>
      <c r="Q4" s="13"/>
      <c r="R4" s="82"/>
    </row>
    <row r="5" s="2" customFormat="true" ht="49" customHeight="true" spans="1:18">
      <c r="A5" s="15">
        <v>1</v>
      </c>
      <c r="B5" s="16" t="s">
        <v>186</v>
      </c>
      <c r="C5" s="16" t="s">
        <v>22</v>
      </c>
      <c r="D5" s="17" t="s">
        <v>187</v>
      </c>
      <c r="E5" s="27" t="s">
        <v>188</v>
      </c>
      <c r="F5" s="27" t="s">
        <v>35</v>
      </c>
      <c r="G5" s="28">
        <v>7000</v>
      </c>
      <c r="H5" s="29" t="s">
        <v>26</v>
      </c>
      <c r="I5" s="46">
        <v>8770</v>
      </c>
      <c r="J5" s="47">
        <v>1.2529</v>
      </c>
      <c r="K5" s="21" t="s">
        <v>27</v>
      </c>
      <c r="L5" s="48">
        <v>0</v>
      </c>
      <c r="M5" s="48">
        <v>613.9</v>
      </c>
      <c r="N5" s="74">
        <f t="shared" ref="N5:N13" si="0">SUM(L5:M5)</f>
        <v>613.9</v>
      </c>
      <c r="O5" s="75"/>
      <c r="P5" s="75">
        <f t="shared" ref="P5:P9" si="1">I5*7%</f>
        <v>613.9</v>
      </c>
      <c r="Q5" s="23" t="s">
        <v>43</v>
      </c>
      <c r="R5" s="83"/>
    </row>
    <row r="6" s="2" customFormat="true" ht="49" customHeight="true" spans="1:18">
      <c r="A6" s="18"/>
      <c r="B6" s="19"/>
      <c r="C6" s="19"/>
      <c r="D6" s="20"/>
      <c r="E6" s="27" t="s">
        <v>189</v>
      </c>
      <c r="F6" s="27"/>
      <c r="G6" s="28" t="s">
        <v>190</v>
      </c>
      <c r="H6" s="29"/>
      <c r="I6" s="46">
        <v>116</v>
      </c>
      <c r="J6" s="47">
        <v>2.32</v>
      </c>
      <c r="K6" s="21" t="s">
        <v>27</v>
      </c>
      <c r="L6" s="48"/>
      <c r="M6" s="48"/>
      <c r="N6" s="74">
        <f t="shared" si="0"/>
        <v>0</v>
      </c>
      <c r="O6" s="75"/>
      <c r="P6" s="75"/>
      <c r="Q6" s="23" t="s">
        <v>43</v>
      </c>
      <c r="R6" s="83"/>
    </row>
    <row r="7" s="2" customFormat="true" ht="49" customHeight="true" spans="1:18">
      <c r="A7" s="15">
        <v>2</v>
      </c>
      <c r="B7" s="16" t="s">
        <v>191</v>
      </c>
      <c r="C7" s="16" t="s">
        <v>22</v>
      </c>
      <c r="D7" s="17" t="s">
        <v>192</v>
      </c>
      <c r="E7" s="27" t="s">
        <v>193</v>
      </c>
      <c r="F7" s="30" t="s">
        <v>35</v>
      </c>
      <c r="G7" s="28">
        <v>5000</v>
      </c>
      <c r="H7" s="29" t="s">
        <v>26</v>
      </c>
      <c r="I7" s="49">
        <v>8649.79</v>
      </c>
      <c r="J7" s="47">
        <v>1.73</v>
      </c>
      <c r="K7" s="21" t="s">
        <v>27</v>
      </c>
      <c r="L7" s="48">
        <v>30.78</v>
      </c>
      <c r="M7" s="48">
        <v>605.49</v>
      </c>
      <c r="N7" s="74">
        <f t="shared" si="0"/>
        <v>636.27</v>
      </c>
      <c r="O7" s="75">
        <f>61.55*50%</f>
        <v>30.78</v>
      </c>
      <c r="P7" s="75">
        <f t="shared" si="1"/>
        <v>605.49</v>
      </c>
      <c r="Q7" s="23" t="s">
        <v>194</v>
      </c>
      <c r="R7" s="84"/>
    </row>
    <row r="8" s="2" customFormat="true" ht="49" customHeight="true" spans="1:18">
      <c r="A8" s="18"/>
      <c r="B8" s="19"/>
      <c r="C8" s="19"/>
      <c r="D8" s="20"/>
      <c r="E8" s="27" t="s">
        <v>195</v>
      </c>
      <c r="F8" s="27"/>
      <c r="G8" s="28" t="s">
        <v>196</v>
      </c>
      <c r="H8" s="29"/>
      <c r="I8" s="48">
        <v>11</v>
      </c>
      <c r="J8" s="47">
        <v>1.1</v>
      </c>
      <c r="K8" s="21" t="s">
        <v>27</v>
      </c>
      <c r="L8" s="48"/>
      <c r="M8" s="48"/>
      <c r="N8" s="74">
        <f t="shared" si="0"/>
        <v>0</v>
      </c>
      <c r="O8" s="75"/>
      <c r="P8" s="75"/>
      <c r="Q8" s="23" t="s">
        <v>43</v>
      </c>
      <c r="R8" s="84"/>
    </row>
    <row r="9" s="2" customFormat="true" ht="49" customHeight="true" spans="1:18">
      <c r="A9" s="15">
        <v>3</v>
      </c>
      <c r="B9" s="16" t="s">
        <v>197</v>
      </c>
      <c r="C9" s="16" t="s">
        <v>22</v>
      </c>
      <c r="D9" s="17" t="s">
        <v>198</v>
      </c>
      <c r="E9" s="27" t="s">
        <v>199</v>
      </c>
      <c r="F9" s="31" t="s">
        <v>35</v>
      </c>
      <c r="G9" s="28">
        <v>2500</v>
      </c>
      <c r="H9" s="29" t="s">
        <v>26</v>
      </c>
      <c r="I9" s="46">
        <v>4443.3</v>
      </c>
      <c r="J9" s="47">
        <v>1.7773</v>
      </c>
      <c r="K9" s="21" t="s">
        <v>27</v>
      </c>
      <c r="L9" s="48">
        <v>0</v>
      </c>
      <c r="M9" s="48">
        <v>311.03</v>
      </c>
      <c r="N9" s="74">
        <f t="shared" si="0"/>
        <v>311.03</v>
      </c>
      <c r="O9" s="75"/>
      <c r="P9" s="75">
        <f t="shared" si="1"/>
        <v>311.03</v>
      </c>
      <c r="Q9" s="23" t="s">
        <v>43</v>
      </c>
      <c r="R9" s="84"/>
    </row>
    <row r="10" s="2" customFormat="true" ht="49" customHeight="true" spans="1:18">
      <c r="A10" s="18"/>
      <c r="B10" s="19"/>
      <c r="C10" s="19"/>
      <c r="D10" s="20"/>
      <c r="E10" s="27" t="s">
        <v>200</v>
      </c>
      <c r="F10" s="27"/>
      <c r="G10" s="28">
        <v>3500</v>
      </c>
      <c r="H10" s="29" t="s">
        <v>26</v>
      </c>
      <c r="I10" s="46">
        <v>3698.86</v>
      </c>
      <c r="J10" s="47">
        <v>1.0568</v>
      </c>
      <c r="K10" s="21" t="s">
        <v>27</v>
      </c>
      <c r="L10" s="48"/>
      <c r="M10" s="48"/>
      <c r="N10" s="74">
        <f t="shared" si="0"/>
        <v>0</v>
      </c>
      <c r="O10" s="75"/>
      <c r="P10" s="75"/>
      <c r="Q10" s="23" t="s">
        <v>43</v>
      </c>
      <c r="R10" s="84"/>
    </row>
    <row r="11" s="3" customFormat="true" ht="49" customHeight="true" spans="1:18">
      <c r="A11" s="15">
        <v>4</v>
      </c>
      <c r="B11" s="16" t="s">
        <v>201</v>
      </c>
      <c r="C11" s="16" t="s">
        <v>22</v>
      </c>
      <c r="D11" s="17" t="s">
        <v>202</v>
      </c>
      <c r="E11" s="32" t="s">
        <v>203</v>
      </c>
      <c r="F11" s="33" t="s">
        <v>35</v>
      </c>
      <c r="G11" s="34">
        <v>6000</v>
      </c>
      <c r="H11" s="35" t="s">
        <v>26</v>
      </c>
      <c r="I11" s="50">
        <v>7098</v>
      </c>
      <c r="J11" s="51">
        <v>1.183</v>
      </c>
      <c r="K11" s="52" t="s">
        <v>27</v>
      </c>
      <c r="L11" s="53"/>
      <c r="M11" s="53">
        <v>354.9</v>
      </c>
      <c r="N11" s="74">
        <f t="shared" si="0"/>
        <v>354.9</v>
      </c>
      <c r="O11" s="53"/>
      <c r="P11" s="53">
        <f>I11*5%</f>
        <v>354.9</v>
      </c>
      <c r="Q11" s="23" t="s">
        <v>43</v>
      </c>
      <c r="R11" s="85"/>
    </row>
    <row r="12" s="3" customFormat="true" ht="49" customHeight="true" spans="1:18">
      <c r="A12" s="18"/>
      <c r="B12" s="19"/>
      <c r="C12" s="19"/>
      <c r="D12" s="20"/>
      <c r="E12" s="32" t="s">
        <v>204</v>
      </c>
      <c r="F12" s="36"/>
      <c r="G12" s="34">
        <v>15000</v>
      </c>
      <c r="H12" s="35" t="s">
        <v>26</v>
      </c>
      <c r="I12" s="50">
        <v>26630.89</v>
      </c>
      <c r="J12" s="51">
        <v>1.7754</v>
      </c>
      <c r="K12" s="52" t="s">
        <v>27</v>
      </c>
      <c r="L12" s="53"/>
      <c r="M12" s="53"/>
      <c r="N12" s="74">
        <f t="shared" si="0"/>
        <v>0</v>
      </c>
      <c r="O12" s="53"/>
      <c r="P12" s="53"/>
      <c r="Q12" s="86" t="s">
        <v>205</v>
      </c>
      <c r="R12" s="85"/>
    </row>
    <row r="13" s="2" customFormat="true" ht="49" customHeight="true" spans="1:18">
      <c r="A13" s="21">
        <v>5</v>
      </c>
      <c r="B13" s="22" t="s">
        <v>206</v>
      </c>
      <c r="C13" s="22" t="s">
        <v>22</v>
      </c>
      <c r="D13" s="23" t="s">
        <v>207</v>
      </c>
      <c r="E13" s="27" t="s">
        <v>208</v>
      </c>
      <c r="F13" s="37" t="s">
        <v>35</v>
      </c>
      <c r="G13" s="28">
        <v>8000</v>
      </c>
      <c r="H13" s="29" t="s">
        <v>26</v>
      </c>
      <c r="I13" s="54">
        <f>60987426.19/10000</f>
        <v>6098.74</v>
      </c>
      <c r="J13" s="55">
        <f t="shared" ref="J13:J18" si="2">I13/G13</f>
        <v>0.7623</v>
      </c>
      <c r="K13" s="56" t="s">
        <v>36</v>
      </c>
      <c r="L13" s="57">
        <v>0</v>
      </c>
      <c r="M13" s="57">
        <v>0</v>
      </c>
      <c r="N13" s="57">
        <f t="shared" si="0"/>
        <v>0</v>
      </c>
      <c r="O13" s="57">
        <v>0</v>
      </c>
      <c r="P13" s="57">
        <v>0</v>
      </c>
      <c r="Q13" s="87" t="s">
        <v>209</v>
      </c>
      <c r="R13" s="83"/>
    </row>
    <row r="14" s="2" customFormat="true" ht="49" customHeight="true" spans="1:18">
      <c r="A14" s="15">
        <v>6</v>
      </c>
      <c r="B14" s="16" t="s">
        <v>210</v>
      </c>
      <c r="C14" s="16" t="s">
        <v>22</v>
      </c>
      <c r="D14" s="17" t="s">
        <v>211</v>
      </c>
      <c r="E14" s="27" t="s">
        <v>212</v>
      </c>
      <c r="F14" s="38" t="s">
        <v>25</v>
      </c>
      <c r="G14" s="28">
        <v>4000</v>
      </c>
      <c r="H14" s="29" t="s">
        <v>26</v>
      </c>
      <c r="I14" s="49">
        <v>5122</v>
      </c>
      <c r="J14" s="47">
        <v>1.2805</v>
      </c>
      <c r="K14" s="21" t="s">
        <v>27</v>
      </c>
      <c r="L14" s="48">
        <v>74.92</v>
      </c>
      <c r="M14" s="48">
        <v>256.1</v>
      </c>
      <c r="N14" s="74">
        <f t="shared" ref="N5:N66" si="3">SUM(L14:M14)</f>
        <v>331.02</v>
      </c>
      <c r="O14" s="75">
        <f>149.84*50%</f>
        <v>74.92</v>
      </c>
      <c r="P14" s="75">
        <f>I14*5%</f>
        <v>256.1</v>
      </c>
      <c r="Q14" s="23" t="s">
        <v>43</v>
      </c>
      <c r="R14" s="83"/>
    </row>
    <row r="15" s="2" customFormat="true" ht="49" customHeight="true" spans="1:18">
      <c r="A15" s="18"/>
      <c r="B15" s="19"/>
      <c r="C15" s="19"/>
      <c r="D15" s="20"/>
      <c r="E15" s="27" t="s">
        <v>213</v>
      </c>
      <c r="F15" s="38"/>
      <c r="G15" s="28">
        <v>247800</v>
      </c>
      <c r="H15" s="29" t="s">
        <v>26</v>
      </c>
      <c r="I15" s="49"/>
      <c r="J15" s="47"/>
      <c r="K15" s="21"/>
      <c r="L15" s="48"/>
      <c r="M15" s="48"/>
      <c r="N15" s="74">
        <f t="shared" si="3"/>
        <v>0</v>
      </c>
      <c r="O15" s="75"/>
      <c r="P15" s="75"/>
      <c r="Q15" s="86" t="s">
        <v>205</v>
      </c>
      <c r="R15" s="83"/>
    </row>
    <row r="16" s="2" customFormat="true" ht="49" customHeight="true" spans="1:18">
      <c r="A16" s="15">
        <v>7</v>
      </c>
      <c r="B16" s="16" t="s">
        <v>214</v>
      </c>
      <c r="C16" s="16" t="s">
        <v>22</v>
      </c>
      <c r="D16" s="17" t="s">
        <v>215</v>
      </c>
      <c r="E16" s="27" t="s">
        <v>216</v>
      </c>
      <c r="F16" s="27" t="s">
        <v>25</v>
      </c>
      <c r="G16" s="28">
        <v>3000</v>
      </c>
      <c r="H16" s="29" t="s">
        <v>26</v>
      </c>
      <c r="I16" s="49">
        <v>3162.25</v>
      </c>
      <c r="J16" s="47">
        <f t="shared" si="2"/>
        <v>1.0541</v>
      </c>
      <c r="K16" s="21" t="s">
        <v>27</v>
      </c>
      <c r="L16" s="48">
        <v>32.25</v>
      </c>
      <c r="M16" s="48">
        <f>I16*0.05</f>
        <v>158.11</v>
      </c>
      <c r="N16" s="76">
        <f t="shared" si="3"/>
        <v>190.36</v>
      </c>
      <c r="O16" s="75">
        <f>L16</f>
        <v>32.25</v>
      </c>
      <c r="P16" s="75">
        <f>M16</f>
        <v>158.11</v>
      </c>
      <c r="Q16" s="23"/>
      <c r="R16" s="83"/>
    </row>
    <row r="17" s="2" customFormat="true" ht="49" customHeight="true" spans="1:18">
      <c r="A17" s="18"/>
      <c r="B17" s="19"/>
      <c r="C17" s="19"/>
      <c r="D17" s="20"/>
      <c r="E17" s="27" t="s">
        <v>217</v>
      </c>
      <c r="F17" s="27"/>
      <c r="G17" s="28" t="s">
        <v>218</v>
      </c>
      <c r="H17" s="29"/>
      <c r="I17" s="49"/>
      <c r="J17" s="47"/>
      <c r="K17" s="21" t="s">
        <v>27</v>
      </c>
      <c r="L17" s="48"/>
      <c r="M17" s="48"/>
      <c r="N17" s="76">
        <f t="shared" si="3"/>
        <v>0</v>
      </c>
      <c r="O17" s="75"/>
      <c r="P17" s="75"/>
      <c r="Q17" s="23"/>
      <c r="R17" s="83"/>
    </row>
    <row r="18" s="2" customFormat="true" ht="49" customHeight="true" spans="1:18">
      <c r="A18" s="15">
        <v>8</v>
      </c>
      <c r="B18" s="16" t="s">
        <v>219</v>
      </c>
      <c r="C18" s="16" t="s">
        <v>22</v>
      </c>
      <c r="D18" s="17" t="s">
        <v>220</v>
      </c>
      <c r="E18" s="27" t="s">
        <v>221</v>
      </c>
      <c r="F18" s="30" t="s">
        <v>35</v>
      </c>
      <c r="G18" s="28">
        <v>5000</v>
      </c>
      <c r="H18" s="29" t="s">
        <v>26</v>
      </c>
      <c r="I18" s="49">
        <v>7890</v>
      </c>
      <c r="J18" s="47">
        <f t="shared" si="2"/>
        <v>1.578</v>
      </c>
      <c r="K18" s="21" t="s">
        <v>27</v>
      </c>
      <c r="L18" s="48" t="s">
        <v>222</v>
      </c>
      <c r="M18" s="48">
        <f>I18*0.05</f>
        <v>394.5</v>
      </c>
      <c r="N18" s="76">
        <f t="shared" si="3"/>
        <v>394.5</v>
      </c>
      <c r="O18" s="48" t="s">
        <v>222</v>
      </c>
      <c r="P18" s="48">
        <v>394.5</v>
      </c>
      <c r="Q18" s="23"/>
      <c r="R18" s="83"/>
    </row>
    <row r="19" s="2" customFormat="true" ht="49" customHeight="true" spans="1:18">
      <c r="A19" s="18"/>
      <c r="B19" s="19"/>
      <c r="C19" s="19"/>
      <c r="D19" s="20"/>
      <c r="E19" s="27" t="s">
        <v>223</v>
      </c>
      <c r="F19" s="27"/>
      <c r="G19" s="28" t="s">
        <v>224</v>
      </c>
      <c r="H19" s="29"/>
      <c r="I19" s="49"/>
      <c r="J19" s="47"/>
      <c r="K19" s="21" t="s">
        <v>27</v>
      </c>
      <c r="L19" s="48"/>
      <c r="N19" s="76">
        <f t="shared" si="3"/>
        <v>0</v>
      </c>
      <c r="O19" s="75"/>
      <c r="P19" s="75"/>
      <c r="Q19" s="23"/>
      <c r="R19" s="83"/>
    </row>
    <row r="20" s="2" customFormat="true" ht="49" customHeight="true" spans="1:18">
      <c r="A20" s="15">
        <v>9</v>
      </c>
      <c r="B20" s="16" t="s">
        <v>225</v>
      </c>
      <c r="C20" s="16" t="s">
        <v>22</v>
      </c>
      <c r="D20" s="17" t="s">
        <v>226</v>
      </c>
      <c r="E20" s="27" t="s">
        <v>227</v>
      </c>
      <c r="F20" s="27"/>
      <c r="G20" s="28">
        <v>5100</v>
      </c>
      <c r="H20" s="29" t="s">
        <v>26</v>
      </c>
      <c r="I20" s="49"/>
      <c r="J20" s="47"/>
      <c r="K20" s="21"/>
      <c r="L20" s="48"/>
      <c r="M20" s="48"/>
      <c r="N20" s="76">
        <f t="shared" si="3"/>
        <v>0</v>
      </c>
      <c r="O20" s="75"/>
      <c r="P20" s="75"/>
      <c r="Q20" s="23"/>
      <c r="R20" s="83"/>
    </row>
    <row r="21" s="2" customFormat="true" ht="49" customHeight="true" spans="1:18">
      <c r="A21" s="18"/>
      <c r="B21" s="19"/>
      <c r="C21" s="19"/>
      <c r="D21" s="20"/>
      <c r="E21" s="27" t="s">
        <v>228</v>
      </c>
      <c r="F21" s="27"/>
      <c r="G21" s="28">
        <v>8000</v>
      </c>
      <c r="H21" s="29" t="s">
        <v>26</v>
      </c>
      <c r="I21" s="49"/>
      <c r="J21" s="47"/>
      <c r="K21" s="21"/>
      <c r="L21" s="48"/>
      <c r="M21" s="48"/>
      <c r="N21" s="76">
        <f t="shared" si="3"/>
        <v>0</v>
      </c>
      <c r="O21" s="75"/>
      <c r="P21" s="75"/>
      <c r="Q21" s="23"/>
      <c r="R21" s="83"/>
    </row>
    <row r="22" s="2" customFormat="true" ht="49" customHeight="true" spans="1:18">
      <c r="A22" s="15">
        <v>10</v>
      </c>
      <c r="B22" s="16" t="s">
        <v>229</v>
      </c>
      <c r="C22" s="16" t="s">
        <v>22</v>
      </c>
      <c r="D22" s="17" t="s">
        <v>230</v>
      </c>
      <c r="E22" s="27" t="s">
        <v>231</v>
      </c>
      <c r="F22" s="31" t="s">
        <v>35</v>
      </c>
      <c r="G22" s="28">
        <v>5000</v>
      </c>
      <c r="H22" s="29" t="s">
        <v>26</v>
      </c>
      <c r="I22" s="49">
        <v>7279.98</v>
      </c>
      <c r="J22" s="47">
        <v>1.456</v>
      </c>
      <c r="K22" s="21" t="s">
        <v>27</v>
      </c>
      <c r="L22" s="48">
        <v>6.44</v>
      </c>
      <c r="M22" s="48">
        <v>364</v>
      </c>
      <c r="N22" s="74">
        <f t="shared" si="3"/>
        <v>370.44</v>
      </c>
      <c r="O22" s="75">
        <f>12.88*50%</f>
        <v>6.44</v>
      </c>
      <c r="P22" s="75">
        <f>I22*5%</f>
        <v>364</v>
      </c>
      <c r="Q22" s="23" t="s">
        <v>43</v>
      </c>
      <c r="R22" s="83"/>
    </row>
    <row r="23" s="2" customFormat="true" ht="49" customHeight="true" spans="1:18">
      <c r="A23" s="18"/>
      <c r="B23" s="19"/>
      <c r="C23" s="19"/>
      <c r="D23" s="20"/>
      <c r="E23" s="27" t="s">
        <v>232</v>
      </c>
      <c r="F23" s="27"/>
      <c r="G23" s="28" t="s">
        <v>233</v>
      </c>
      <c r="H23" s="29"/>
      <c r="I23" s="49">
        <v>31</v>
      </c>
      <c r="J23" s="47">
        <v>1.0333</v>
      </c>
      <c r="K23" s="21" t="s">
        <v>27</v>
      </c>
      <c r="L23" s="48"/>
      <c r="M23" s="48"/>
      <c r="N23" s="74">
        <f t="shared" si="3"/>
        <v>0</v>
      </c>
      <c r="O23" s="75"/>
      <c r="P23" s="75"/>
      <c r="Q23" s="23" t="s">
        <v>43</v>
      </c>
      <c r="R23" s="83"/>
    </row>
    <row r="24" s="2" customFormat="true" ht="49" customHeight="true" spans="1:18">
      <c r="A24" s="15">
        <v>11</v>
      </c>
      <c r="B24" s="16" t="s">
        <v>234</v>
      </c>
      <c r="C24" s="16" t="s">
        <v>22</v>
      </c>
      <c r="D24" s="17" t="s">
        <v>235</v>
      </c>
      <c r="E24" s="27" t="s">
        <v>236</v>
      </c>
      <c r="F24" s="27"/>
      <c r="G24" s="28">
        <v>2500</v>
      </c>
      <c r="H24" s="29" t="s">
        <v>26</v>
      </c>
      <c r="I24" s="49"/>
      <c r="J24" s="47"/>
      <c r="K24" s="21"/>
      <c r="L24" s="48"/>
      <c r="M24" s="48"/>
      <c r="N24" s="74">
        <f t="shared" si="3"/>
        <v>0</v>
      </c>
      <c r="O24" s="75"/>
      <c r="P24" s="75"/>
      <c r="Q24" s="23" t="s">
        <v>237</v>
      </c>
      <c r="R24" s="83"/>
    </row>
    <row r="25" s="2" customFormat="true" ht="49" customHeight="true" spans="1:18">
      <c r="A25" s="18"/>
      <c r="B25" s="19"/>
      <c r="C25" s="19"/>
      <c r="D25" s="20"/>
      <c r="E25" s="27" t="s">
        <v>238</v>
      </c>
      <c r="F25" s="27"/>
      <c r="G25" s="28">
        <v>26000</v>
      </c>
      <c r="H25" s="29" t="s">
        <v>26</v>
      </c>
      <c r="I25" s="49"/>
      <c r="J25" s="47"/>
      <c r="K25" s="21"/>
      <c r="L25" s="48"/>
      <c r="M25" s="48"/>
      <c r="N25" s="74">
        <f t="shared" si="3"/>
        <v>0</v>
      </c>
      <c r="O25" s="75"/>
      <c r="P25" s="75"/>
      <c r="Q25" s="23" t="s">
        <v>237</v>
      </c>
      <c r="R25" s="83"/>
    </row>
    <row r="26" s="2" customFormat="true" ht="49" customHeight="true" spans="1:18">
      <c r="A26" s="15">
        <v>12</v>
      </c>
      <c r="B26" s="16" t="s">
        <v>239</v>
      </c>
      <c r="C26" s="16" t="s">
        <v>22</v>
      </c>
      <c r="D26" s="17" t="s">
        <v>240</v>
      </c>
      <c r="E26" s="27" t="s">
        <v>241</v>
      </c>
      <c r="F26" s="27" t="s">
        <v>35</v>
      </c>
      <c r="G26" s="28">
        <v>2000</v>
      </c>
      <c r="H26" s="29" t="s">
        <v>26</v>
      </c>
      <c r="I26" s="49">
        <v>2133</v>
      </c>
      <c r="J26" s="47">
        <v>1.0665</v>
      </c>
      <c r="K26" s="21" t="s">
        <v>27</v>
      </c>
      <c r="L26" s="48">
        <v>0</v>
      </c>
      <c r="M26" s="48">
        <v>106.65</v>
      </c>
      <c r="N26" s="74">
        <f t="shared" si="3"/>
        <v>106.65</v>
      </c>
      <c r="O26" s="75">
        <v>0</v>
      </c>
      <c r="P26" s="75">
        <f>I26*5%</f>
        <v>106.65</v>
      </c>
      <c r="Q26" s="23" t="s">
        <v>43</v>
      </c>
      <c r="R26" s="83"/>
    </row>
    <row r="27" s="2" customFormat="true" ht="49" customHeight="true" spans="1:18">
      <c r="A27" s="18"/>
      <c r="B27" s="19"/>
      <c r="C27" s="19"/>
      <c r="D27" s="20"/>
      <c r="E27" s="27" t="s">
        <v>242</v>
      </c>
      <c r="F27" s="27"/>
      <c r="G27" s="28">
        <v>8500</v>
      </c>
      <c r="H27" s="29" t="s">
        <v>26</v>
      </c>
      <c r="I27" s="49">
        <v>10205</v>
      </c>
      <c r="J27" s="47">
        <v>1.2006</v>
      </c>
      <c r="K27" s="21" t="s">
        <v>27</v>
      </c>
      <c r="L27" s="48"/>
      <c r="M27" s="48"/>
      <c r="N27" s="74">
        <f t="shared" si="3"/>
        <v>0</v>
      </c>
      <c r="O27" s="75"/>
      <c r="P27" s="75"/>
      <c r="Q27" s="23" t="s">
        <v>43</v>
      </c>
      <c r="R27" s="83"/>
    </row>
    <row r="28" s="2" customFormat="true" ht="49" customHeight="true" spans="1:18">
      <c r="A28" s="15">
        <v>13</v>
      </c>
      <c r="B28" s="16" t="s">
        <v>243</v>
      </c>
      <c r="C28" s="16" t="s">
        <v>22</v>
      </c>
      <c r="D28" s="17" t="s">
        <v>244</v>
      </c>
      <c r="E28" s="27" t="s">
        <v>245</v>
      </c>
      <c r="F28" s="27"/>
      <c r="G28" s="28">
        <v>2000</v>
      </c>
      <c r="H28" s="29" t="s">
        <v>26</v>
      </c>
      <c r="I28" s="49">
        <v>2120.28</v>
      </c>
      <c r="J28" s="47">
        <v>1.061</v>
      </c>
      <c r="K28" s="21" t="s">
        <v>27</v>
      </c>
      <c r="L28" s="48"/>
      <c r="M28" s="48">
        <v>106.1</v>
      </c>
      <c r="N28" s="74">
        <f t="shared" si="3"/>
        <v>106.1</v>
      </c>
      <c r="O28" s="75"/>
      <c r="P28" s="75">
        <f>I28*5%</f>
        <v>106.01</v>
      </c>
      <c r="Q28" s="23" t="s">
        <v>43</v>
      </c>
      <c r="R28" s="83"/>
    </row>
    <row r="29" s="2" customFormat="true" ht="49" customHeight="true" spans="1:18">
      <c r="A29" s="18"/>
      <c r="B29" s="19"/>
      <c r="C29" s="19"/>
      <c r="D29" s="20"/>
      <c r="E29" s="27" t="s">
        <v>246</v>
      </c>
      <c r="F29" s="27"/>
      <c r="G29" s="28">
        <v>29000</v>
      </c>
      <c r="H29" s="29" t="s">
        <v>26</v>
      </c>
      <c r="I29" s="49">
        <v>33829.98</v>
      </c>
      <c r="J29" s="47">
        <v>1.1666</v>
      </c>
      <c r="K29" s="21" t="s">
        <v>27</v>
      </c>
      <c r="L29" s="48"/>
      <c r="M29" s="48"/>
      <c r="N29" s="74">
        <f t="shared" si="3"/>
        <v>0</v>
      </c>
      <c r="O29" s="75"/>
      <c r="P29" s="75"/>
      <c r="Q29" s="23" t="s">
        <v>43</v>
      </c>
      <c r="R29" s="83"/>
    </row>
    <row r="30" s="2" customFormat="true" ht="56" customHeight="true" spans="1:18">
      <c r="A30" s="15">
        <v>14</v>
      </c>
      <c r="B30" s="16" t="s">
        <v>247</v>
      </c>
      <c r="C30" s="16" t="s">
        <v>22</v>
      </c>
      <c r="D30" s="17" t="s">
        <v>248</v>
      </c>
      <c r="E30" s="27" t="s">
        <v>249</v>
      </c>
      <c r="F30" s="31" t="s">
        <v>35</v>
      </c>
      <c r="G30" s="28">
        <v>4000</v>
      </c>
      <c r="H30" s="29" t="s">
        <v>26</v>
      </c>
      <c r="I30" s="49">
        <v>4584.76</v>
      </c>
      <c r="J30" s="47">
        <f>I30/G30</f>
        <v>1.1462</v>
      </c>
      <c r="K30" s="21" t="s">
        <v>27</v>
      </c>
      <c r="L30" s="48">
        <v>114.03</v>
      </c>
      <c r="M30" s="48">
        <f>I30*0.05</f>
        <v>229.24</v>
      </c>
      <c r="N30" s="76">
        <f t="shared" si="3"/>
        <v>343.27</v>
      </c>
      <c r="O30" s="48">
        <v>114.03</v>
      </c>
      <c r="P30" s="48">
        <v>229.24</v>
      </c>
      <c r="Q30" s="23"/>
      <c r="R30" s="83"/>
    </row>
    <row r="31" s="2" customFormat="true" ht="56" customHeight="true" spans="1:18">
      <c r="A31" s="18"/>
      <c r="B31" s="19"/>
      <c r="C31" s="19"/>
      <c r="D31" s="20"/>
      <c r="E31" s="27" t="s">
        <v>250</v>
      </c>
      <c r="F31" s="27"/>
      <c r="G31" s="28" t="s">
        <v>251</v>
      </c>
      <c r="H31" s="29"/>
      <c r="I31" s="49"/>
      <c r="J31" s="47"/>
      <c r="K31" s="21" t="s">
        <v>27</v>
      </c>
      <c r="L31" s="48"/>
      <c r="M31" s="48"/>
      <c r="N31" s="76">
        <f t="shared" si="3"/>
        <v>0</v>
      </c>
      <c r="O31" s="75"/>
      <c r="P31" s="75"/>
      <c r="Q31" s="23"/>
      <c r="R31" s="83"/>
    </row>
    <row r="32" s="2" customFormat="true" ht="49" customHeight="true" spans="1:18">
      <c r="A32" s="15">
        <v>15</v>
      </c>
      <c r="B32" s="16" t="s">
        <v>252</v>
      </c>
      <c r="C32" s="16" t="s">
        <v>101</v>
      </c>
      <c r="D32" s="17" t="s">
        <v>253</v>
      </c>
      <c r="E32" s="27" t="s">
        <v>254</v>
      </c>
      <c r="F32" s="38" t="s">
        <v>25</v>
      </c>
      <c r="G32" s="28">
        <v>6000</v>
      </c>
      <c r="H32" s="29" t="s">
        <v>26</v>
      </c>
      <c r="I32" s="58">
        <v>6091</v>
      </c>
      <c r="J32" s="59">
        <f t="shared" ref="J30:J34" si="4">I32/G32</f>
        <v>1.0152</v>
      </c>
      <c r="K32" s="60" t="s">
        <v>27</v>
      </c>
      <c r="L32" s="61">
        <v>62.16</v>
      </c>
      <c r="M32" s="61">
        <f>I32*0.05</f>
        <v>304.55</v>
      </c>
      <c r="N32" s="61">
        <f t="shared" si="3"/>
        <v>366.71</v>
      </c>
      <c r="O32" s="77" t="s">
        <v>255</v>
      </c>
      <c r="P32" s="78" t="s">
        <v>256</v>
      </c>
      <c r="Q32" s="88"/>
      <c r="R32" s="83"/>
    </row>
    <row r="33" s="2" customFormat="true" ht="49" customHeight="true" spans="1:18">
      <c r="A33" s="18"/>
      <c r="B33" s="19"/>
      <c r="C33" s="19"/>
      <c r="D33" s="20"/>
      <c r="E33" s="27" t="s">
        <v>257</v>
      </c>
      <c r="F33" s="38"/>
      <c r="G33" s="28" t="s">
        <v>258</v>
      </c>
      <c r="H33" s="29"/>
      <c r="I33" s="58">
        <v>120</v>
      </c>
      <c r="J33" s="59">
        <f>I33/100</f>
        <v>1.2</v>
      </c>
      <c r="K33" s="60" t="s">
        <v>27</v>
      </c>
      <c r="L33" s="61"/>
      <c r="M33" s="61"/>
      <c r="N33" s="61">
        <f t="shared" si="3"/>
        <v>0</v>
      </c>
      <c r="O33" s="78"/>
      <c r="P33" s="78"/>
      <c r="Q33" s="88"/>
      <c r="R33" s="83"/>
    </row>
    <row r="34" s="2" customFormat="true" ht="49" customHeight="true" spans="1:18">
      <c r="A34" s="15">
        <v>16</v>
      </c>
      <c r="B34" s="16" t="s">
        <v>259</v>
      </c>
      <c r="C34" s="16" t="s">
        <v>101</v>
      </c>
      <c r="D34" s="17" t="s">
        <v>260</v>
      </c>
      <c r="E34" s="27" t="s">
        <v>261</v>
      </c>
      <c r="F34" s="27" t="s">
        <v>25</v>
      </c>
      <c r="G34" s="28">
        <v>3000</v>
      </c>
      <c r="H34" s="29" t="s">
        <v>26</v>
      </c>
      <c r="I34" s="62">
        <v>3008</v>
      </c>
      <c r="J34" s="63">
        <f t="shared" si="4"/>
        <v>1.0027</v>
      </c>
      <c r="K34" s="64" t="s">
        <v>27</v>
      </c>
      <c r="L34" s="65"/>
      <c r="M34" s="65">
        <f>ROUND(I34*5%,2)</f>
        <v>150.4</v>
      </c>
      <c r="N34" s="65">
        <f t="shared" si="3"/>
        <v>150.4</v>
      </c>
      <c r="O34" s="79"/>
      <c r="P34" s="79" t="s">
        <v>262</v>
      </c>
      <c r="Q34" s="30"/>
      <c r="R34" s="83"/>
    </row>
    <row r="35" s="2" customFormat="true" ht="49" customHeight="true" spans="1:18">
      <c r="A35" s="18"/>
      <c r="B35" s="19"/>
      <c r="C35" s="19"/>
      <c r="D35" s="20"/>
      <c r="E35" s="27" t="s">
        <v>263</v>
      </c>
      <c r="F35" s="27"/>
      <c r="G35" s="28" t="s">
        <v>264</v>
      </c>
      <c r="H35" s="29"/>
      <c r="I35" s="66">
        <v>18</v>
      </c>
      <c r="J35" s="67">
        <f>I35/10</f>
        <v>1.8</v>
      </c>
      <c r="K35" s="68" t="s">
        <v>27</v>
      </c>
      <c r="L35" s="69"/>
      <c r="M35" s="69"/>
      <c r="N35" s="69">
        <f t="shared" si="3"/>
        <v>0</v>
      </c>
      <c r="O35" s="80"/>
      <c r="P35" s="80"/>
      <c r="Q35" s="89"/>
      <c r="R35" s="83"/>
    </row>
    <row r="36" s="2" customFormat="true" ht="49" customHeight="true" spans="1:18">
      <c r="A36" s="15">
        <v>17</v>
      </c>
      <c r="B36" s="16" t="s">
        <v>265</v>
      </c>
      <c r="C36" s="16" t="s">
        <v>101</v>
      </c>
      <c r="D36" s="17" t="s">
        <v>266</v>
      </c>
      <c r="E36" s="27" t="s">
        <v>267</v>
      </c>
      <c r="F36" s="27" t="s">
        <v>35</v>
      </c>
      <c r="G36" s="28">
        <v>2600</v>
      </c>
      <c r="H36" s="29" t="s">
        <v>26</v>
      </c>
      <c r="I36" s="62">
        <v>2699</v>
      </c>
      <c r="J36" s="63">
        <f t="shared" ref="J36:J40" si="5">I36/G36</f>
        <v>1.0381</v>
      </c>
      <c r="K36" s="64" t="s">
        <v>27</v>
      </c>
      <c r="L36" s="65">
        <v>15.14</v>
      </c>
      <c r="M36" s="65">
        <f>ROUND(I36*5%,2)</f>
        <v>134.95</v>
      </c>
      <c r="N36" s="65">
        <f t="shared" si="3"/>
        <v>150.09</v>
      </c>
      <c r="O36" s="79" t="s">
        <v>268</v>
      </c>
      <c r="P36" s="79" t="s">
        <v>269</v>
      </c>
      <c r="Q36" s="90" t="s">
        <v>270</v>
      </c>
      <c r="R36" s="83"/>
    </row>
    <row r="37" s="2" customFormat="true" ht="49" customHeight="true" spans="1:18">
      <c r="A37" s="18"/>
      <c r="B37" s="19"/>
      <c r="C37" s="19"/>
      <c r="D37" s="20"/>
      <c r="E37" s="27" t="s">
        <v>271</v>
      </c>
      <c r="F37" s="27"/>
      <c r="G37" s="28" t="s">
        <v>272</v>
      </c>
      <c r="H37" s="29"/>
      <c r="I37" s="66"/>
      <c r="J37" s="67"/>
      <c r="K37" s="68"/>
      <c r="L37" s="69"/>
      <c r="M37" s="69"/>
      <c r="N37" s="69">
        <f t="shared" si="3"/>
        <v>0</v>
      </c>
      <c r="O37" s="80"/>
      <c r="P37" s="80"/>
      <c r="Q37" s="91"/>
      <c r="R37" s="83"/>
    </row>
    <row r="38" s="2" customFormat="true" ht="49" customHeight="true" spans="1:18">
      <c r="A38" s="15">
        <v>18</v>
      </c>
      <c r="B38" s="16" t="s">
        <v>273</v>
      </c>
      <c r="C38" s="16" t="s">
        <v>22</v>
      </c>
      <c r="D38" s="17" t="s">
        <v>274</v>
      </c>
      <c r="E38" s="27" t="s">
        <v>275</v>
      </c>
      <c r="F38" s="31" t="s">
        <v>35</v>
      </c>
      <c r="G38" s="28">
        <v>30000</v>
      </c>
      <c r="H38" s="29" t="s">
        <v>26</v>
      </c>
      <c r="I38" s="49">
        <v>70030.42</v>
      </c>
      <c r="J38" s="47">
        <f t="shared" si="5"/>
        <v>2.3343</v>
      </c>
      <c r="K38" s="21" t="s">
        <v>27</v>
      </c>
      <c r="L38" s="48">
        <v>0</v>
      </c>
      <c r="M38" s="48">
        <v>1500</v>
      </c>
      <c r="N38" s="76">
        <f t="shared" si="3"/>
        <v>1500</v>
      </c>
      <c r="O38" s="75">
        <v>24.42</v>
      </c>
      <c r="P38" s="75">
        <f>I38*0.05</f>
        <v>3501.52</v>
      </c>
      <c r="Q38" s="23" t="s">
        <v>28</v>
      </c>
      <c r="R38" s="83"/>
    </row>
    <row r="39" s="2" customFormat="true" ht="49" customHeight="true" spans="1:18">
      <c r="A39" s="18"/>
      <c r="B39" s="19"/>
      <c r="C39" s="19"/>
      <c r="D39" s="20"/>
      <c r="E39" s="27" t="s">
        <v>276</v>
      </c>
      <c r="F39" s="27"/>
      <c r="G39" s="28" t="s">
        <v>277</v>
      </c>
      <c r="H39" s="29"/>
      <c r="I39" s="49">
        <v>323</v>
      </c>
      <c r="J39" s="47">
        <f>I39/200</f>
        <v>1.615</v>
      </c>
      <c r="K39" s="21" t="s">
        <v>27</v>
      </c>
      <c r="L39" s="48"/>
      <c r="M39" s="48"/>
      <c r="N39" s="76">
        <f t="shared" si="3"/>
        <v>0</v>
      </c>
      <c r="O39" s="75"/>
      <c r="P39" s="75"/>
      <c r="Q39" s="23"/>
      <c r="R39" s="83"/>
    </row>
    <row r="40" s="2" customFormat="true" ht="49" customHeight="true" spans="1:18">
      <c r="A40" s="15">
        <v>19</v>
      </c>
      <c r="B40" s="16" t="s">
        <v>278</v>
      </c>
      <c r="C40" s="16" t="s">
        <v>22</v>
      </c>
      <c r="D40" s="17" t="s">
        <v>279</v>
      </c>
      <c r="E40" s="27" t="s">
        <v>280</v>
      </c>
      <c r="F40" s="30" t="s">
        <v>35</v>
      </c>
      <c r="G40" s="28">
        <v>48000</v>
      </c>
      <c r="H40" s="29" t="s">
        <v>26</v>
      </c>
      <c r="I40" s="49">
        <v>87184.09</v>
      </c>
      <c r="J40" s="47">
        <f t="shared" si="5"/>
        <v>1.8163</v>
      </c>
      <c r="K40" s="21" t="s">
        <v>27</v>
      </c>
      <c r="L40" s="48">
        <v>0</v>
      </c>
      <c r="M40" s="48">
        <v>1500</v>
      </c>
      <c r="N40" s="76">
        <f t="shared" si="3"/>
        <v>1500</v>
      </c>
      <c r="O40" s="75">
        <v>0</v>
      </c>
      <c r="P40" s="75">
        <f>I40*0.05</f>
        <v>4359.2</v>
      </c>
      <c r="Q40" s="23" t="s">
        <v>28</v>
      </c>
      <c r="R40" s="83"/>
    </row>
    <row r="41" s="2" customFormat="true" ht="49" customHeight="true" spans="1:18">
      <c r="A41" s="18"/>
      <c r="B41" s="19"/>
      <c r="C41" s="19"/>
      <c r="D41" s="20"/>
      <c r="E41" s="27" t="s">
        <v>281</v>
      </c>
      <c r="F41" s="27"/>
      <c r="G41" s="28" t="s">
        <v>282</v>
      </c>
      <c r="H41" s="29"/>
      <c r="I41" s="49"/>
      <c r="J41" s="47"/>
      <c r="K41" s="21" t="s">
        <v>27</v>
      </c>
      <c r="L41" s="48"/>
      <c r="M41" s="48"/>
      <c r="N41" s="76">
        <f t="shared" si="3"/>
        <v>0</v>
      </c>
      <c r="O41" s="75"/>
      <c r="P41" s="75"/>
      <c r="Q41" s="23"/>
      <c r="R41" s="83"/>
    </row>
    <row r="42" s="2" customFormat="true" ht="49" customHeight="true" spans="1:18">
      <c r="A42" s="21">
        <v>20</v>
      </c>
      <c r="B42" s="22" t="s">
        <v>283</v>
      </c>
      <c r="C42" s="22" t="s">
        <v>161</v>
      </c>
      <c r="D42" s="23" t="s">
        <v>284</v>
      </c>
      <c r="E42" s="27" t="s">
        <v>285</v>
      </c>
      <c r="F42" s="31" t="s">
        <v>35</v>
      </c>
      <c r="G42" s="28">
        <v>25000</v>
      </c>
      <c r="H42" s="29" t="s">
        <v>26</v>
      </c>
      <c r="I42" s="54">
        <v>33987.98</v>
      </c>
      <c r="J42" s="55">
        <v>1.3595</v>
      </c>
      <c r="K42" s="64" t="s">
        <v>27</v>
      </c>
      <c r="L42" s="65"/>
      <c r="M42" s="65">
        <v>1500</v>
      </c>
      <c r="N42" s="65">
        <f t="shared" si="3"/>
        <v>1500</v>
      </c>
      <c r="O42" s="79"/>
      <c r="P42" s="79"/>
      <c r="Q42" s="30"/>
      <c r="R42" s="83"/>
    </row>
    <row r="43" s="2" customFormat="true" ht="49" customHeight="true" spans="1:18">
      <c r="A43" s="15">
        <v>21</v>
      </c>
      <c r="B43" s="16" t="s">
        <v>286</v>
      </c>
      <c r="C43" s="16" t="s">
        <v>101</v>
      </c>
      <c r="D43" s="17" t="s">
        <v>287</v>
      </c>
      <c r="E43" s="27" t="s">
        <v>288</v>
      </c>
      <c r="F43" s="27" t="s">
        <v>35</v>
      </c>
      <c r="G43" s="28">
        <v>15000</v>
      </c>
      <c r="H43" s="29" t="s">
        <v>26</v>
      </c>
      <c r="I43" s="62">
        <v>19698.77</v>
      </c>
      <c r="J43" s="63">
        <f>ROUND(I43/G43,2)</f>
        <v>1.31</v>
      </c>
      <c r="K43" s="64" t="s">
        <v>27</v>
      </c>
      <c r="L43" s="65">
        <v>106.38</v>
      </c>
      <c r="M43" s="65">
        <v>984.93</v>
      </c>
      <c r="N43" s="65">
        <f t="shared" si="3"/>
        <v>1091.31</v>
      </c>
      <c r="O43" s="81" t="s">
        <v>289</v>
      </c>
      <c r="P43" s="79" t="s">
        <v>290</v>
      </c>
      <c r="Q43" s="92" t="s">
        <v>291</v>
      </c>
      <c r="R43" s="83"/>
    </row>
    <row r="44" s="2" customFormat="true" ht="49" customHeight="true" spans="1:18">
      <c r="A44" s="18"/>
      <c r="B44" s="19"/>
      <c r="C44" s="19"/>
      <c r="D44" s="20"/>
      <c r="E44" s="27" t="s">
        <v>292</v>
      </c>
      <c r="F44" s="27"/>
      <c r="G44" s="28" t="s">
        <v>293</v>
      </c>
      <c r="H44" s="29"/>
      <c r="I44" s="66">
        <v>82</v>
      </c>
      <c r="J44" s="67">
        <f>I44/80</f>
        <v>1.025</v>
      </c>
      <c r="K44" s="68" t="s">
        <v>27</v>
      </c>
      <c r="L44" s="69"/>
      <c r="M44" s="69"/>
      <c r="N44" s="69">
        <f t="shared" si="3"/>
        <v>0</v>
      </c>
      <c r="O44" s="80"/>
      <c r="P44" s="80"/>
      <c r="Q44" s="91"/>
      <c r="R44" s="83"/>
    </row>
    <row r="45" s="2" customFormat="true" ht="49" customHeight="true" spans="1:18">
      <c r="A45" s="21">
        <v>22</v>
      </c>
      <c r="B45" s="22" t="s">
        <v>294</v>
      </c>
      <c r="C45" s="22" t="s">
        <v>101</v>
      </c>
      <c r="D45" s="23" t="s">
        <v>295</v>
      </c>
      <c r="E45" s="27" t="s">
        <v>296</v>
      </c>
      <c r="F45" s="27" t="s">
        <v>35</v>
      </c>
      <c r="G45" s="28">
        <v>10000</v>
      </c>
      <c r="H45" s="29" t="s">
        <v>26</v>
      </c>
      <c r="I45" s="62">
        <v>18703</v>
      </c>
      <c r="J45" s="63">
        <f>ROUND(I45/G45,2)</f>
        <v>1.87</v>
      </c>
      <c r="K45" s="64" t="s">
        <v>27</v>
      </c>
      <c r="L45" s="65"/>
      <c r="M45" s="65">
        <f>ROUND(I45*5%,2)</f>
        <v>935.15</v>
      </c>
      <c r="N45" s="65">
        <f t="shared" si="3"/>
        <v>935.15</v>
      </c>
      <c r="O45" s="79"/>
      <c r="P45" s="79" t="s">
        <v>297</v>
      </c>
      <c r="Q45" s="39" t="s">
        <v>298</v>
      </c>
      <c r="R45" s="83"/>
    </row>
    <row r="46" s="2" customFormat="true" ht="49" customHeight="true" spans="1:18">
      <c r="A46" s="21">
        <v>23</v>
      </c>
      <c r="B46" s="23" t="s">
        <v>299</v>
      </c>
      <c r="C46" s="22" t="s">
        <v>101</v>
      </c>
      <c r="D46" s="23" t="s">
        <v>300</v>
      </c>
      <c r="E46" s="27" t="s">
        <v>301</v>
      </c>
      <c r="F46" s="27" t="s">
        <v>35</v>
      </c>
      <c r="G46" s="28">
        <v>5000</v>
      </c>
      <c r="H46" s="29" t="s">
        <v>26</v>
      </c>
      <c r="I46" s="49">
        <v>5807</v>
      </c>
      <c r="J46" s="47">
        <v>1.1614</v>
      </c>
      <c r="K46" s="21" t="s">
        <v>27</v>
      </c>
      <c r="L46" s="48"/>
      <c r="M46" s="48">
        <v>290.35</v>
      </c>
      <c r="N46" s="74">
        <f t="shared" si="3"/>
        <v>290.35</v>
      </c>
      <c r="O46" s="75"/>
      <c r="P46" s="75">
        <f>I46*5%</f>
        <v>290.35</v>
      </c>
      <c r="Q46" s="23" t="s">
        <v>43</v>
      </c>
      <c r="R46" s="83"/>
    </row>
    <row r="47" s="2" customFormat="true" ht="49" customHeight="true" spans="1:18">
      <c r="A47" s="21">
        <v>24</v>
      </c>
      <c r="B47" s="22" t="s">
        <v>302</v>
      </c>
      <c r="C47" s="22" t="s">
        <v>101</v>
      </c>
      <c r="D47" s="23" t="s">
        <v>303</v>
      </c>
      <c r="E47" s="27" t="s">
        <v>304</v>
      </c>
      <c r="F47" s="27" t="s">
        <v>35</v>
      </c>
      <c r="G47" s="28">
        <v>15000</v>
      </c>
      <c r="H47" s="29" t="s">
        <v>26</v>
      </c>
      <c r="I47" s="58">
        <v>26973.05</v>
      </c>
      <c r="J47" s="59">
        <f>I47/G47</f>
        <v>1.7982</v>
      </c>
      <c r="K47" s="60" t="s">
        <v>27</v>
      </c>
      <c r="L47" s="61"/>
      <c r="M47" s="61">
        <v>800</v>
      </c>
      <c r="N47" s="61">
        <f t="shared" si="3"/>
        <v>800</v>
      </c>
      <c r="O47" s="78"/>
      <c r="P47" s="78" t="s">
        <v>305</v>
      </c>
      <c r="Q47" s="88" t="s">
        <v>306</v>
      </c>
      <c r="R47" s="83"/>
    </row>
    <row r="48" s="2" customFormat="true" ht="49" customHeight="true" spans="1:18">
      <c r="A48" s="15">
        <v>25</v>
      </c>
      <c r="B48" s="16" t="s">
        <v>307</v>
      </c>
      <c r="C48" s="16" t="s">
        <v>161</v>
      </c>
      <c r="D48" s="17" t="s">
        <v>308</v>
      </c>
      <c r="E48" s="27" t="s">
        <v>309</v>
      </c>
      <c r="F48" s="27" t="s">
        <v>25</v>
      </c>
      <c r="G48" s="28">
        <v>35000</v>
      </c>
      <c r="H48" s="29" t="s">
        <v>26</v>
      </c>
      <c r="I48" s="62">
        <v>35903.2</v>
      </c>
      <c r="J48" s="63">
        <v>1.0258</v>
      </c>
      <c r="K48" s="64" t="s">
        <v>27</v>
      </c>
      <c r="L48" s="65"/>
      <c r="M48" s="65">
        <v>1500</v>
      </c>
      <c r="N48" s="65">
        <f t="shared" si="3"/>
        <v>1500</v>
      </c>
      <c r="O48" s="79"/>
      <c r="P48" s="79"/>
      <c r="Q48" s="30"/>
      <c r="R48" s="83"/>
    </row>
    <row r="49" s="2" customFormat="true" ht="49" customHeight="true" spans="1:18">
      <c r="A49" s="18"/>
      <c r="B49" s="19"/>
      <c r="C49" s="19"/>
      <c r="D49" s="20"/>
      <c r="E49" s="27" t="s">
        <v>310</v>
      </c>
      <c r="F49" s="27"/>
      <c r="G49" s="28" t="s">
        <v>311</v>
      </c>
      <c r="H49" s="29"/>
      <c r="I49" s="70" t="s">
        <v>312</v>
      </c>
      <c r="J49" s="63"/>
      <c r="K49" s="64" t="s">
        <v>27</v>
      </c>
      <c r="L49" s="65"/>
      <c r="M49" s="65"/>
      <c r="N49" s="65">
        <f t="shared" si="3"/>
        <v>0</v>
      </c>
      <c r="O49" s="79"/>
      <c r="P49" s="79"/>
      <c r="Q49" s="30"/>
      <c r="R49" s="83"/>
    </row>
    <row r="50" s="2" customFormat="true" ht="49" customHeight="true" spans="1:18">
      <c r="A50" s="15">
        <v>26</v>
      </c>
      <c r="B50" s="16" t="s">
        <v>313</v>
      </c>
      <c r="C50" s="16" t="s">
        <v>161</v>
      </c>
      <c r="D50" s="17" t="s">
        <v>314</v>
      </c>
      <c r="E50" s="27" t="s">
        <v>315</v>
      </c>
      <c r="F50" s="27" t="s">
        <v>25</v>
      </c>
      <c r="G50" s="28">
        <v>20000</v>
      </c>
      <c r="H50" s="29" t="s">
        <v>26</v>
      </c>
      <c r="I50" s="54">
        <v>23428.05</v>
      </c>
      <c r="J50" s="55">
        <v>1.1714</v>
      </c>
      <c r="K50" s="64" t="s">
        <v>27</v>
      </c>
      <c r="L50" s="65"/>
      <c r="M50" s="57">
        <v>1171.4</v>
      </c>
      <c r="N50" s="65">
        <f t="shared" si="3"/>
        <v>1171.4</v>
      </c>
      <c r="O50" s="79"/>
      <c r="P50" s="79"/>
      <c r="Q50" s="30"/>
      <c r="R50" s="83"/>
    </row>
    <row r="51" s="2" customFormat="true" ht="49" customHeight="true" spans="1:18">
      <c r="A51" s="18"/>
      <c r="B51" s="19"/>
      <c r="C51" s="19"/>
      <c r="D51" s="20"/>
      <c r="E51" s="27" t="s">
        <v>316</v>
      </c>
      <c r="F51" s="27"/>
      <c r="G51" s="28">
        <v>3000</v>
      </c>
      <c r="H51" s="29" t="s">
        <v>26</v>
      </c>
      <c r="I51" s="62">
        <v>3543.25</v>
      </c>
      <c r="J51" s="63">
        <v>1.1811</v>
      </c>
      <c r="K51" s="64" t="s">
        <v>27</v>
      </c>
      <c r="L51" s="65"/>
      <c r="M51" s="65"/>
      <c r="N51" s="65">
        <f t="shared" si="3"/>
        <v>0</v>
      </c>
      <c r="O51" s="79"/>
      <c r="P51" s="79"/>
      <c r="Q51" s="30"/>
      <c r="R51" s="83"/>
    </row>
    <row r="52" s="2" customFormat="true" ht="49" customHeight="true" spans="1:18">
      <c r="A52" s="15">
        <v>27</v>
      </c>
      <c r="B52" s="16" t="s">
        <v>317</v>
      </c>
      <c r="C52" s="16" t="s">
        <v>161</v>
      </c>
      <c r="D52" s="17" t="s">
        <v>318</v>
      </c>
      <c r="E52" s="27" t="s">
        <v>319</v>
      </c>
      <c r="F52" s="39" t="s">
        <v>35</v>
      </c>
      <c r="G52" s="28">
        <v>16000</v>
      </c>
      <c r="H52" s="29" t="s">
        <v>26</v>
      </c>
      <c r="I52" s="54">
        <v>16445</v>
      </c>
      <c r="J52" s="55">
        <v>1.0278</v>
      </c>
      <c r="K52" s="64" t="s">
        <v>27</v>
      </c>
      <c r="L52" s="65">
        <v>173.89</v>
      </c>
      <c r="M52" s="57">
        <v>822.25</v>
      </c>
      <c r="N52" s="65">
        <f t="shared" si="3"/>
        <v>996.14</v>
      </c>
      <c r="O52" s="79"/>
      <c r="P52" s="79"/>
      <c r="Q52" s="30"/>
      <c r="R52" s="83"/>
    </row>
    <row r="53" s="2" customFormat="true" ht="49" customHeight="true" spans="1:18">
      <c r="A53" s="18"/>
      <c r="B53" s="19"/>
      <c r="C53" s="19"/>
      <c r="D53" s="20"/>
      <c r="E53" s="27" t="s">
        <v>263</v>
      </c>
      <c r="F53" s="38"/>
      <c r="G53" s="28" t="s">
        <v>264</v>
      </c>
      <c r="H53" s="29"/>
      <c r="I53" s="62">
        <v>15</v>
      </c>
      <c r="J53" s="63">
        <v>1.5</v>
      </c>
      <c r="K53" s="64" t="s">
        <v>27</v>
      </c>
      <c r="L53" s="65"/>
      <c r="M53" s="65"/>
      <c r="N53" s="65">
        <f t="shared" si="3"/>
        <v>0</v>
      </c>
      <c r="O53" s="79"/>
      <c r="P53" s="79"/>
      <c r="Q53" s="30"/>
      <c r="R53" s="83"/>
    </row>
    <row r="54" s="2" customFormat="true" ht="49" customHeight="true" spans="1:18">
      <c r="A54" s="15">
        <v>28</v>
      </c>
      <c r="B54" s="16" t="s">
        <v>320</v>
      </c>
      <c r="C54" s="16" t="s">
        <v>161</v>
      </c>
      <c r="D54" s="17" t="s">
        <v>321</v>
      </c>
      <c r="E54" s="27" t="s">
        <v>322</v>
      </c>
      <c r="F54" s="27" t="s">
        <v>25</v>
      </c>
      <c r="G54" s="28">
        <v>15000</v>
      </c>
      <c r="H54" s="29" t="s">
        <v>26</v>
      </c>
      <c r="I54" s="62">
        <v>15868.86</v>
      </c>
      <c r="J54" s="63">
        <v>1.0579</v>
      </c>
      <c r="K54" s="64" t="s">
        <v>27</v>
      </c>
      <c r="L54" s="65">
        <v>342.94</v>
      </c>
      <c r="M54" s="65">
        <v>793.44</v>
      </c>
      <c r="N54" s="65">
        <f t="shared" si="3"/>
        <v>1136.38</v>
      </c>
      <c r="O54" s="79"/>
      <c r="P54" s="79"/>
      <c r="Q54" s="30"/>
      <c r="R54" s="83"/>
    </row>
    <row r="55" s="2" customFormat="true" ht="49" customHeight="true" spans="1:18">
      <c r="A55" s="18"/>
      <c r="B55" s="19"/>
      <c r="C55" s="19"/>
      <c r="D55" s="20"/>
      <c r="E55" s="27" t="s">
        <v>323</v>
      </c>
      <c r="F55" s="27"/>
      <c r="G55" s="28" t="s">
        <v>324</v>
      </c>
      <c r="H55" s="29"/>
      <c r="I55" s="71" t="s">
        <v>325</v>
      </c>
      <c r="J55" s="63"/>
      <c r="K55" s="64" t="s">
        <v>27</v>
      </c>
      <c r="L55" s="65"/>
      <c r="M55" s="65"/>
      <c r="N55" s="65">
        <f t="shared" si="3"/>
        <v>0</v>
      </c>
      <c r="O55" s="79"/>
      <c r="P55" s="79"/>
      <c r="Q55" s="30"/>
      <c r="R55" s="83"/>
    </row>
    <row r="56" s="2" customFormat="true" ht="54" customHeight="true" spans="1:18">
      <c r="A56" s="15">
        <v>29</v>
      </c>
      <c r="B56" s="16" t="s">
        <v>326</v>
      </c>
      <c r="C56" s="16" t="s">
        <v>161</v>
      </c>
      <c r="D56" s="17" t="s">
        <v>327</v>
      </c>
      <c r="E56" s="27" t="s">
        <v>328</v>
      </c>
      <c r="F56" s="27" t="s">
        <v>25</v>
      </c>
      <c r="G56" s="28">
        <v>12600</v>
      </c>
      <c r="H56" s="29" t="s">
        <v>26</v>
      </c>
      <c r="I56" s="62">
        <v>12947</v>
      </c>
      <c r="J56" s="63">
        <v>1.0275</v>
      </c>
      <c r="K56" s="64" t="s">
        <v>27</v>
      </c>
      <c r="L56" s="65"/>
      <c r="M56" s="65"/>
      <c r="N56" s="65">
        <f t="shared" si="3"/>
        <v>0</v>
      </c>
      <c r="O56" s="79"/>
      <c r="P56" s="79"/>
      <c r="Q56" s="30"/>
      <c r="R56" s="83"/>
    </row>
    <row r="57" s="2" customFormat="true" ht="54" customHeight="true" spans="1:18">
      <c r="A57" s="18"/>
      <c r="B57" s="19"/>
      <c r="C57" s="19"/>
      <c r="D57" s="20"/>
      <c r="E57" s="27" t="s">
        <v>329</v>
      </c>
      <c r="F57" s="27"/>
      <c r="G57" s="28" t="s">
        <v>330</v>
      </c>
      <c r="H57" s="29"/>
      <c r="I57" s="62">
        <v>13</v>
      </c>
      <c r="J57" s="63">
        <v>0.8667</v>
      </c>
      <c r="K57" s="64" t="s">
        <v>36</v>
      </c>
      <c r="L57" s="65"/>
      <c r="M57" s="65"/>
      <c r="N57" s="65">
        <f t="shared" si="3"/>
        <v>0</v>
      </c>
      <c r="O57" s="79"/>
      <c r="P57" s="79"/>
      <c r="Q57" s="30"/>
      <c r="R57" s="83"/>
    </row>
    <row r="58" s="2" customFormat="true" ht="49" customHeight="true" spans="1:18">
      <c r="A58" s="15">
        <v>30</v>
      </c>
      <c r="B58" s="16" t="s">
        <v>331</v>
      </c>
      <c r="C58" s="16" t="s">
        <v>161</v>
      </c>
      <c r="D58" s="17" t="s">
        <v>332</v>
      </c>
      <c r="E58" s="27" t="s">
        <v>333</v>
      </c>
      <c r="F58" s="27" t="s">
        <v>25</v>
      </c>
      <c r="G58" s="28">
        <v>10200</v>
      </c>
      <c r="H58" s="29" t="s">
        <v>26</v>
      </c>
      <c r="I58" s="62">
        <v>10497.65</v>
      </c>
      <c r="J58" s="63">
        <v>1.0292</v>
      </c>
      <c r="K58" s="64" t="s">
        <v>27</v>
      </c>
      <c r="L58" s="65">
        <v>90.16</v>
      </c>
      <c r="M58" s="65">
        <v>524.88</v>
      </c>
      <c r="N58" s="65">
        <f t="shared" si="3"/>
        <v>615.04</v>
      </c>
      <c r="O58" s="79"/>
      <c r="P58" s="79"/>
      <c r="Q58" s="30"/>
      <c r="R58" s="83"/>
    </row>
    <row r="59" s="2" customFormat="true" ht="49" customHeight="true" spans="1:18">
      <c r="A59" s="18"/>
      <c r="B59" s="19"/>
      <c r="C59" s="19"/>
      <c r="D59" s="20"/>
      <c r="E59" s="27" t="s">
        <v>334</v>
      </c>
      <c r="F59" s="27"/>
      <c r="G59" s="28">
        <v>2500</v>
      </c>
      <c r="H59" s="29" t="s">
        <v>26</v>
      </c>
      <c r="I59" s="62">
        <v>2751.52</v>
      </c>
      <c r="J59" s="63">
        <v>1.1006</v>
      </c>
      <c r="K59" s="64" t="s">
        <v>27</v>
      </c>
      <c r="L59" s="65"/>
      <c r="M59" s="65"/>
      <c r="N59" s="65">
        <f t="shared" si="3"/>
        <v>0</v>
      </c>
      <c r="O59" s="79"/>
      <c r="P59" s="79"/>
      <c r="Q59" s="30"/>
      <c r="R59" s="83"/>
    </row>
    <row r="60" s="2" customFormat="true" ht="49" customHeight="true" spans="1:18">
      <c r="A60" s="15">
        <v>31</v>
      </c>
      <c r="B60" s="16" t="s">
        <v>335</v>
      </c>
      <c r="C60" s="16" t="s">
        <v>161</v>
      </c>
      <c r="D60" s="17" t="s">
        <v>336</v>
      </c>
      <c r="E60" s="27" t="s">
        <v>337</v>
      </c>
      <c r="F60" s="31" t="s">
        <v>35</v>
      </c>
      <c r="G60" s="28">
        <v>19000</v>
      </c>
      <c r="H60" s="29" t="s">
        <v>26</v>
      </c>
      <c r="I60" s="62">
        <v>27839.79</v>
      </c>
      <c r="J60" s="63">
        <v>1.4653</v>
      </c>
      <c r="K60" s="64" t="s">
        <v>27</v>
      </c>
      <c r="L60" s="65">
        <v>57.49</v>
      </c>
      <c r="M60" s="65">
        <v>1391.99</v>
      </c>
      <c r="N60" s="65">
        <f t="shared" si="3"/>
        <v>1449.48</v>
      </c>
      <c r="O60" s="79"/>
      <c r="P60" s="79"/>
      <c r="Q60" s="30"/>
      <c r="R60" s="83"/>
    </row>
    <row r="61" s="2" customFormat="true" ht="49" customHeight="true" spans="1:18">
      <c r="A61" s="18"/>
      <c r="B61" s="19"/>
      <c r="C61" s="19"/>
      <c r="D61" s="20"/>
      <c r="E61" s="27" t="s">
        <v>338</v>
      </c>
      <c r="F61" s="27"/>
      <c r="G61" s="28">
        <v>13600</v>
      </c>
      <c r="H61" s="29" t="s">
        <v>26</v>
      </c>
      <c r="I61" s="62">
        <v>15350.89</v>
      </c>
      <c r="J61" s="63">
        <v>1.1287</v>
      </c>
      <c r="K61" s="64" t="s">
        <v>27</v>
      </c>
      <c r="L61" s="65"/>
      <c r="M61" s="65"/>
      <c r="N61" s="65">
        <f t="shared" si="3"/>
        <v>0</v>
      </c>
      <c r="O61" s="79"/>
      <c r="P61" s="79"/>
      <c r="Q61" s="30"/>
      <c r="R61" s="83"/>
    </row>
    <row r="62" s="2" customFormat="true" ht="49" customHeight="true" spans="1:18">
      <c r="A62" s="15">
        <v>32</v>
      </c>
      <c r="B62" s="16" t="s">
        <v>339</v>
      </c>
      <c r="C62" s="16" t="s">
        <v>161</v>
      </c>
      <c r="D62" s="17" t="s">
        <v>340</v>
      </c>
      <c r="E62" s="27" t="s">
        <v>341</v>
      </c>
      <c r="F62" s="30" t="s">
        <v>35</v>
      </c>
      <c r="G62" s="28">
        <v>7000</v>
      </c>
      <c r="H62" s="29" t="s">
        <v>26</v>
      </c>
      <c r="I62" s="62">
        <v>7327.33</v>
      </c>
      <c r="J62" s="63">
        <v>1.0468</v>
      </c>
      <c r="K62" s="64" t="s">
        <v>27</v>
      </c>
      <c r="L62" s="65">
        <v>84.3</v>
      </c>
      <c r="M62" s="65">
        <v>366.37</v>
      </c>
      <c r="N62" s="65">
        <f t="shared" si="3"/>
        <v>450.67</v>
      </c>
      <c r="O62" s="79"/>
      <c r="P62" s="79"/>
      <c r="Q62" s="30"/>
      <c r="R62" s="83"/>
    </row>
    <row r="63" s="2" customFormat="true" ht="49" customHeight="true" spans="1:18">
      <c r="A63" s="18"/>
      <c r="B63" s="19"/>
      <c r="C63" s="19"/>
      <c r="D63" s="20"/>
      <c r="E63" s="27" t="s">
        <v>342</v>
      </c>
      <c r="F63" s="27"/>
      <c r="G63" s="28" t="s">
        <v>343</v>
      </c>
      <c r="H63" s="29"/>
      <c r="I63" s="71" t="s">
        <v>344</v>
      </c>
      <c r="J63" s="63"/>
      <c r="K63" s="64" t="s">
        <v>27</v>
      </c>
      <c r="L63" s="65"/>
      <c r="M63" s="65"/>
      <c r="N63" s="65">
        <f t="shared" si="3"/>
        <v>0</v>
      </c>
      <c r="O63" s="79"/>
      <c r="P63" s="79"/>
      <c r="Q63" s="30"/>
      <c r="R63" s="83"/>
    </row>
    <row r="64" s="2" customFormat="true" ht="49" customHeight="true" spans="1:18">
      <c r="A64" s="15">
        <v>33</v>
      </c>
      <c r="B64" s="16" t="s">
        <v>345</v>
      </c>
      <c r="C64" s="16" t="s">
        <v>161</v>
      </c>
      <c r="D64" s="17" t="s">
        <v>346</v>
      </c>
      <c r="E64" s="27" t="s">
        <v>347</v>
      </c>
      <c r="F64" s="31" t="s">
        <v>35</v>
      </c>
      <c r="G64" s="28">
        <v>3500</v>
      </c>
      <c r="H64" s="29" t="s">
        <v>26</v>
      </c>
      <c r="I64" s="62">
        <v>2799.29</v>
      </c>
      <c r="J64" s="63">
        <v>0.7998</v>
      </c>
      <c r="K64" s="64" t="s">
        <v>36</v>
      </c>
      <c r="L64" s="65"/>
      <c r="M64" s="65"/>
      <c r="N64" s="65">
        <f t="shared" si="3"/>
        <v>0</v>
      </c>
      <c r="O64" s="79"/>
      <c r="P64" s="79"/>
      <c r="Q64" s="30"/>
      <c r="R64" s="83"/>
    </row>
    <row r="65" s="2" customFormat="true" ht="49" customHeight="true" spans="1:18">
      <c r="A65" s="93"/>
      <c r="B65" s="94"/>
      <c r="C65" s="94"/>
      <c r="D65" s="95"/>
      <c r="E65" s="27" t="s">
        <v>348</v>
      </c>
      <c r="F65" s="27"/>
      <c r="G65" s="28" t="s">
        <v>349</v>
      </c>
      <c r="H65" s="29"/>
      <c r="I65" s="62">
        <v>49</v>
      </c>
      <c r="J65" s="98" t="s">
        <v>350</v>
      </c>
      <c r="K65" s="64" t="s">
        <v>27</v>
      </c>
      <c r="L65" s="65"/>
      <c r="M65" s="65"/>
      <c r="N65" s="65">
        <f t="shared" si="3"/>
        <v>0</v>
      </c>
      <c r="O65" s="79"/>
      <c r="P65" s="79"/>
      <c r="Q65" s="30"/>
      <c r="R65" s="83"/>
    </row>
    <row r="66" s="2" customFormat="true" ht="49" customHeight="true" spans="1:18">
      <c r="A66" s="18"/>
      <c r="B66" s="19"/>
      <c r="C66" s="19"/>
      <c r="D66" s="20"/>
      <c r="E66" s="27" t="s">
        <v>351</v>
      </c>
      <c r="F66" s="27"/>
      <c r="G66" s="28">
        <v>5000</v>
      </c>
      <c r="H66" s="29" t="s">
        <v>26</v>
      </c>
      <c r="I66" s="62">
        <v>5508.88</v>
      </c>
      <c r="J66" s="63">
        <v>1.1018</v>
      </c>
      <c r="K66" s="64" t="s">
        <v>27</v>
      </c>
      <c r="L66" s="65"/>
      <c r="M66" s="65"/>
      <c r="N66" s="65">
        <f t="shared" si="3"/>
        <v>0</v>
      </c>
      <c r="O66" s="79"/>
      <c r="P66" s="79"/>
      <c r="Q66" s="30"/>
      <c r="R66" s="83"/>
    </row>
    <row r="67" s="2" customFormat="true" spans="1:18">
      <c r="A67" s="96"/>
      <c r="D67" s="97"/>
      <c r="E67" s="97"/>
      <c r="G67" s="97"/>
      <c r="H67" s="96"/>
      <c r="R67" s="84"/>
    </row>
  </sheetData>
  <autoFilter ref="A4:R66">
    <extLst/>
  </autoFilter>
  <mergeCells count="127">
    <mergeCell ref="A1:Q1"/>
    <mergeCell ref="I3:K3"/>
    <mergeCell ref="L3:N3"/>
    <mergeCell ref="O3:P3"/>
    <mergeCell ref="A3:A4"/>
    <mergeCell ref="A5:A6"/>
    <mergeCell ref="A7:A8"/>
    <mergeCell ref="A9:A10"/>
    <mergeCell ref="A11:A12"/>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3:A44"/>
    <mergeCell ref="A48:A49"/>
    <mergeCell ref="A50:A51"/>
    <mergeCell ref="A52:A53"/>
    <mergeCell ref="A54:A55"/>
    <mergeCell ref="A56:A57"/>
    <mergeCell ref="A58:A59"/>
    <mergeCell ref="A60:A61"/>
    <mergeCell ref="A62:A63"/>
    <mergeCell ref="A64:A66"/>
    <mergeCell ref="B3:B4"/>
    <mergeCell ref="B5:B6"/>
    <mergeCell ref="B7:B8"/>
    <mergeCell ref="B9:B10"/>
    <mergeCell ref="B11:B12"/>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3:B44"/>
    <mergeCell ref="B48:B49"/>
    <mergeCell ref="B50:B51"/>
    <mergeCell ref="B52:B53"/>
    <mergeCell ref="B54:B55"/>
    <mergeCell ref="B56:B57"/>
    <mergeCell ref="B58:B59"/>
    <mergeCell ref="B60:B61"/>
    <mergeCell ref="B62:B63"/>
    <mergeCell ref="B64:B66"/>
    <mergeCell ref="C3:C4"/>
    <mergeCell ref="C5:C6"/>
    <mergeCell ref="C7:C8"/>
    <mergeCell ref="C9:C10"/>
    <mergeCell ref="C11:C12"/>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3:C44"/>
    <mergeCell ref="C48:C49"/>
    <mergeCell ref="C50:C51"/>
    <mergeCell ref="C52:C53"/>
    <mergeCell ref="C54:C55"/>
    <mergeCell ref="C56:C57"/>
    <mergeCell ref="C58:C59"/>
    <mergeCell ref="C60:C61"/>
    <mergeCell ref="C62:C63"/>
    <mergeCell ref="C64:C66"/>
    <mergeCell ref="D3:D4"/>
    <mergeCell ref="D5:D6"/>
    <mergeCell ref="D7:D8"/>
    <mergeCell ref="D9:D10"/>
    <mergeCell ref="D11:D12"/>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3:D44"/>
    <mergeCell ref="D48:D49"/>
    <mergeCell ref="D50:D51"/>
    <mergeCell ref="D52:D53"/>
    <mergeCell ref="D54:D55"/>
    <mergeCell ref="D56:D57"/>
    <mergeCell ref="D58:D59"/>
    <mergeCell ref="D60:D61"/>
    <mergeCell ref="D62:D63"/>
    <mergeCell ref="D64:D66"/>
    <mergeCell ref="E3:E4"/>
    <mergeCell ref="F3:F4"/>
    <mergeCell ref="G3:G4"/>
    <mergeCell ref="H3:H4"/>
    <mergeCell ref="Q3:Q4"/>
    <mergeCell ref="Q36:Q37"/>
    <mergeCell ref="Q43:Q44"/>
  </mergeCells>
  <dataValidations count="1">
    <dataValidation type="list" allowBlank="1" showInputMessage="1" showErrorMessage="1" sqref="K5 K6 K7 K8 K9 K10 K11 K12 K13 K14 K15 K16 K17 K18 K19 K20 K21 K22 K23 K24 K25 K26 K27 K28 K29 K30 K31 K38 K39 K40 K41 K42 K45 K46 K47 K48 K49 K50 K51 K52 K53 K54 K55 K56 K57 K58 K59 K60 K61 K62 K63 K64 K65 K66 K32:K33 K34:K35 K36:K37 K43:K44">
      <formula1>"达标,不达标"</formula1>
    </dataValidation>
  </dataValidations>
  <printOptions horizontalCentered="true"/>
  <pageMargins left="0" right="0" top="0.786805555555556" bottom="0.393055555555556" header="0.511805555555556" footer="0.393055555555556"/>
  <pageSetup paperSize="9" scale="17" orientation="landscape" horizontalDpi="600"/>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tabSelected="1" topLeftCell="A23" workbookViewId="0">
      <selection activeCell="E33" sqref="E33"/>
    </sheetView>
  </sheetViews>
  <sheetFormatPr defaultColWidth="9" defaultRowHeight="15.75" outlineLevelCol="6"/>
  <cols>
    <col min="1" max="1" width="5.25" style="103" customWidth="true"/>
    <col min="2" max="3" width="9.5" style="104" customWidth="true"/>
    <col min="4" max="4" width="19.5" style="103" customWidth="true"/>
    <col min="5" max="5" width="25.75" style="105" customWidth="true"/>
    <col min="6" max="6" width="9.75" style="106" customWidth="true"/>
    <col min="7" max="7" width="11.125" style="103" customWidth="true"/>
  </cols>
  <sheetData>
    <row r="1" ht="22" customHeight="true" spans="1:1">
      <c r="A1" s="107" t="s">
        <v>352</v>
      </c>
    </row>
    <row r="2" ht="31" customHeight="true" spans="1:7">
      <c r="A2" s="108" t="s">
        <v>353</v>
      </c>
      <c r="B2" s="108"/>
      <c r="C2" s="108"/>
      <c r="D2" s="108"/>
      <c r="E2" s="121"/>
      <c r="F2" s="108"/>
      <c r="G2" s="108"/>
    </row>
    <row r="3" ht="36" customHeight="true" spans="1:7">
      <c r="A3" s="109" t="s">
        <v>2</v>
      </c>
      <c r="B3" s="110" t="s">
        <v>354</v>
      </c>
      <c r="C3" s="110" t="s">
        <v>355</v>
      </c>
      <c r="D3" s="109" t="s">
        <v>356</v>
      </c>
      <c r="E3" s="110" t="s">
        <v>357</v>
      </c>
      <c r="F3" s="110" t="s">
        <v>358</v>
      </c>
      <c r="G3" s="110" t="s">
        <v>359</v>
      </c>
    </row>
    <row r="4" ht="49" customHeight="true" spans="1:7">
      <c r="A4" s="111">
        <v>1</v>
      </c>
      <c r="B4" s="112" t="s">
        <v>360</v>
      </c>
      <c r="C4" s="112" t="s">
        <v>361</v>
      </c>
      <c r="D4" s="113" t="s">
        <v>362</v>
      </c>
      <c r="E4" s="122" t="s">
        <v>363</v>
      </c>
      <c r="F4" s="123">
        <v>1500</v>
      </c>
      <c r="G4" s="124">
        <v>18224.32</v>
      </c>
    </row>
    <row r="5" ht="62" customHeight="true" spans="1:7">
      <c r="A5" s="111">
        <v>2</v>
      </c>
      <c r="B5" s="114"/>
      <c r="C5" s="114"/>
      <c r="D5" s="113" t="s">
        <v>40</v>
      </c>
      <c r="E5" s="122" t="s">
        <v>364</v>
      </c>
      <c r="F5" s="123">
        <v>706.2</v>
      </c>
      <c r="G5" s="125"/>
    </row>
    <row r="6" ht="49" customHeight="true" spans="1:7">
      <c r="A6" s="111">
        <v>3</v>
      </c>
      <c r="B6" s="114"/>
      <c r="C6" s="114"/>
      <c r="D6" s="113" t="s">
        <v>46</v>
      </c>
      <c r="E6" s="122" t="s">
        <v>365</v>
      </c>
      <c r="F6" s="123">
        <v>895.32</v>
      </c>
      <c r="G6" s="125"/>
    </row>
    <row r="7" ht="44" customHeight="true" spans="1:7">
      <c r="A7" s="111">
        <v>4</v>
      </c>
      <c r="B7" s="114"/>
      <c r="C7" s="114"/>
      <c r="D7" s="113" t="s">
        <v>52</v>
      </c>
      <c r="E7" s="122" t="s">
        <v>366</v>
      </c>
      <c r="F7" s="123">
        <v>1500</v>
      </c>
      <c r="G7" s="125"/>
    </row>
    <row r="8" ht="44" customHeight="true" spans="1:7">
      <c r="A8" s="111">
        <v>5</v>
      </c>
      <c r="B8" s="114"/>
      <c r="C8" s="114"/>
      <c r="D8" s="113" t="s">
        <v>57</v>
      </c>
      <c r="E8" s="122" t="s">
        <v>367</v>
      </c>
      <c r="F8" s="123">
        <v>868.4</v>
      </c>
      <c r="G8" s="125"/>
    </row>
    <row r="9" ht="49" customHeight="true" spans="1:7">
      <c r="A9" s="111">
        <v>6</v>
      </c>
      <c r="B9" s="114"/>
      <c r="C9" s="114"/>
      <c r="D9" s="113" t="s">
        <v>62</v>
      </c>
      <c r="E9" s="122" t="s">
        <v>368</v>
      </c>
      <c r="F9" s="123">
        <v>1500</v>
      </c>
      <c r="G9" s="125"/>
    </row>
    <row r="10" ht="49" customHeight="true" spans="1:7">
      <c r="A10" s="111">
        <v>7</v>
      </c>
      <c r="B10" s="114"/>
      <c r="C10" s="114"/>
      <c r="D10" s="113" t="s">
        <v>369</v>
      </c>
      <c r="E10" s="122" t="s">
        <v>370</v>
      </c>
      <c r="F10" s="123">
        <v>1500</v>
      </c>
      <c r="G10" s="125"/>
    </row>
    <row r="11" ht="40" customHeight="true" spans="1:7">
      <c r="A11" s="111">
        <v>8</v>
      </c>
      <c r="B11" s="114"/>
      <c r="C11" s="114"/>
      <c r="D11" s="113" t="s">
        <v>71</v>
      </c>
      <c r="E11" s="122" t="s">
        <v>371</v>
      </c>
      <c r="F11" s="123">
        <v>793.96</v>
      </c>
      <c r="G11" s="125"/>
    </row>
    <row r="12" ht="40" customHeight="true" spans="1:7">
      <c r="A12" s="111">
        <v>9</v>
      </c>
      <c r="B12" s="114"/>
      <c r="C12" s="114"/>
      <c r="D12" s="113" t="s">
        <v>76</v>
      </c>
      <c r="E12" s="122" t="s">
        <v>372</v>
      </c>
      <c r="F12" s="123">
        <v>738.45</v>
      </c>
      <c r="G12" s="125"/>
    </row>
    <row r="13" ht="45" customHeight="true" spans="1:7">
      <c r="A13" s="111">
        <v>10</v>
      </c>
      <c r="B13" s="114"/>
      <c r="C13" s="114"/>
      <c r="D13" s="113" t="s">
        <v>373</v>
      </c>
      <c r="E13" s="122" t="s">
        <v>374</v>
      </c>
      <c r="F13" s="123">
        <v>767.3</v>
      </c>
      <c r="G13" s="125"/>
    </row>
    <row r="14" ht="49" customHeight="true" spans="1:7">
      <c r="A14" s="111">
        <v>11</v>
      </c>
      <c r="B14" s="114"/>
      <c r="C14" s="114"/>
      <c r="D14" s="113" t="s">
        <v>90</v>
      </c>
      <c r="E14" s="122" t="s">
        <v>375</v>
      </c>
      <c r="F14" s="123">
        <v>260.9</v>
      </c>
      <c r="G14" s="125"/>
    </row>
    <row r="15" ht="38" customHeight="true" spans="1:7">
      <c r="A15" s="111">
        <v>12</v>
      </c>
      <c r="B15" s="114"/>
      <c r="C15" s="114"/>
      <c r="D15" s="113" t="s">
        <v>95</v>
      </c>
      <c r="E15" s="122" t="s">
        <v>376</v>
      </c>
      <c r="F15" s="123">
        <v>464.29</v>
      </c>
      <c r="G15" s="125"/>
    </row>
    <row r="16" ht="49" customHeight="true" spans="1:7">
      <c r="A16" s="111">
        <v>13</v>
      </c>
      <c r="B16" s="114"/>
      <c r="C16" s="114"/>
      <c r="D16" s="113" t="s">
        <v>377</v>
      </c>
      <c r="E16" s="122" t="s">
        <v>378</v>
      </c>
      <c r="F16" s="123">
        <v>647.78</v>
      </c>
      <c r="G16" s="125"/>
    </row>
    <row r="17" ht="49" customHeight="true" spans="1:7">
      <c r="A17" s="111">
        <v>14</v>
      </c>
      <c r="B17" s="114"/>
      <c r="C17" s="114"/>
      <c r="D17" s="113" t="s">
        <v>379</v>
      </c>
      <c r="E17" s="122" t="s">
        <v>380</v>
      </c>
      <c r="F17" s="123">
        <v>636.27</v>
      </c>
      <c r="G17" s="125"/>
    </row>
    <row r="18" ht="49" customHeight="true" spans="1:7">
      <c r="A18" s="111">
        <v>15</v>
      </c>
      <c r="B18" s="114"/>
      <c r="C18" s="114"/>
      <c r="D18" s="113" t="s">
        <v>197</v>
      </c>
      <c r="E18" s="122" t="s">
        <v>381</v>
      </c>
      <c r="F18" s="123">
        <v>311.03</v>
      </c>
      <c r="G18" s="125"/>
    </row>
    <row r="19" ht="43" customHeight="true" spans="1:7">
      <c r="A19" s="111">
        <v>16</v>
      </c>
      <c r="B19" s="114"/>
      <c r="C19" s="114"/>
      <c r="D19" s="113" t="s">
        <v>201</v>
      </c>
      <c r="E19" s="122" t="s">
        <v>382</v>
      </c>
      <c r="F19" s="123">
        <v>354.9</v>
      </c>
      <c r="G19" s="125"/>
    </row>
    <row r="20" ht="43" customHeight="true" spans="1:7">
      <c r="A20" s="111">
        <v>17</v>
      </c>
      <c r="B20" s="114"/>
      <c r="C20" s="114"/>
      <c r="D20" s="113" t="s">
        <v>210</v>
      </c>
      <c r="E20" s="122" t="s">
        <v>383</v>
      </c>
      <c r="F20" s="123">
        <v>331.02</v>
      </c>
      <c r="G20" s="125"/>
    </row>
    <row r="21" ht="43" customHeight="true" spans="1:7">
      <c r="A21" s="111">
        <v>18</v>
      </c>
      <c r="B21" s="114"/>
      <c r="C21" s="114"/>
      <c r="D21" s="113" t="s">
        <v>384</v>
      </c>
      <c r="E21" s="122" t="s">
        <v>385</v>
      </c>
      <c r="F21" s="123">
        <v>188.92</v>
      </c>
      <c r="G21" s="125"/>
    </row>
    <row r="22" ht="44" customHeight="true" spans="1:7">
      <c r="A22" s="111">
        <v>19</v>
      </c>
      <c r="B22" s="114"/>
      <c r="C22" s="114"/>
      <c r="D22" s="113" t="s">
        <v>219</v>
      </c>
      <c r="E22" s="122" t="s">
        <v>386</v>
      </c>
      <c r="F22" s="123">
        <v>394.5</v>
      </c>
      <c r="G22" s="125"/>
    </row>
    <row r="23" ht="49" customHeight="true" spans="1:7">
      <c r="A23" s="111">
        <v>20</v>
      </c>
      <c r="B23" s="114"/>
      <c r="C23" s="114"/>
      <c r="D23" s="113" t="s">
        <v>229</v>
      </c>
      <c r="E23" s="122" t="s">
        <v>387</v>
      </c>
      <c r="F23" s="123">
        <v>370.44</v>
      </c>
      <c r="G23" s="125"/>
    </row>
    <row r="24" ht="49" customHeight="true" spans="1:7">
      <c r="A24" s="111">
        <v>21</v>
      </c>
      <c r="B24" s="114"/>
      <c r="C24" s="114"/>
      <c r="D24" s="113" t="s">
        <v>239</v>
      </c>
      <c r="E24" s="122" t="s">
        <v>388</v>
      </c>
      <c r="F24" s="123">
        <v>106.65</v>
      </c>
      <c r="G24" s="125"/>
    </row>
    <row r="25" ht="49" customHeight="true" spans="1:7">
      <c r="A25" s="111">
        <v>22</v>
      </c>
      <c r="B25" s="114"/>
      <c r="C25" s="114"/>
      <c r="D25" s="113" t="s">
        <v>389</v>
      </c>
      <c r="E25" s="122" t="s">
        <v>390</v>
      </c>
      <c r="F25" s="123">
        <v>106.01</v>
      </c>
      <c r="G25" s="125"/>
    </row>
    <row r="26" ht="45" customHeight="true" spans="1:7">
      <c r="A26" s="111">
        <v>23</v>
      </c>
      <c r="B26" s="114"/>
      <c r="C26" s="114"/>
      <c r="D26" s="113" t="s">
        <v>247</v>
      </c>
      <c r="E26" s="122" t="s">
        <v>391</v>
      </c>
      <c r="F26" s="123">
        <v>281.98</v>
      </c>
      <c r="G26" s="125"/>
    </row>
    <row r="27" ht="45" customHeight="true" spans="1:7">
      <c r="A27" s="111">
        <v>24</v>
      </c>
      <c r="B27" s="114"/>
      <c r="C27" s="114"/>
      <c r="D27" s="113" t="s">
        <v>392</v>
      </c>
      <c r="E27" s="122" t="s">
        <v>393</v>
      </c>
      <c r="F27" s="123">
        <v>1500</v>
      </c>
      <c r="G27" s="125"/>
    </row>
    <row r="28" ht="45" customHeight="true" spans="1:7">
      <c r="A28" s="111">
        <v>25</v>
      </c>
      <c r="B28" s="115"/>
      <c r="C28" s="115"/>
      <c r="D28" s="113" t="s">
        <v>278</v>
      </c>
      <c r="E28" s="122" t="s">
        <v>394</v>
      </c>
      <c r="F28" s="123">
        <v>1500</v>
      </c>
      <c r="G28" s="126"/>
    </row>
    <row r="29" ht="49" customHeight="true" spans="1:7">
      <c r="A29" s="111">
        <v>26</v>
      </c>
      <c r="B29" s="116" t="s">
        <v>395</v>
      </c>
      <c r="C29" s="116" t="s">
        <v>396</v>
      </c>
      <c r="D29" s="113" t="s">
        <v>100</v>
      </c>
      <c r="E29" s="122" t="s">
        <v>397</v>
      </c>
      <c r="F29" s="123">
        <v>1500</v>
      </c>
      <c r="G29" s="111">
        <v>1500</v>
      </c>
    </row>
    <row r="30" ht="63" customHeight="true" spans="1:7">
      <c r="A30" s="111">
        <v>27</v>
      </c>
      <c r="B30" s="117" t="s">
        <v>398</v>
      </c>
      <c r="C30" s="112" t="s">
        <v>396</v>
      </c>
      <c r="D30" s="113" t="s">
        <v>399</v>
      </c>
      <c r="E30" s="127" t="s">
        <v>400</v>
      </c>
      <c r="F30" s="123">
        <v>278.1</v>
      </c>
      <c r="G30" s="111">
        <v>1745.3</v>
      </c>
    </row>
    <row r="31" ht="49" customHeight="true" spans="1:7">
      <c r="A31" s="111">
        <v>28</v>
      </c>
      <c r="B31" s="117"/>
      <c r="C31" s="114"/>
      <c r="D31" s="113" t="s">
        <v>401</v>
      </c>
      <c r="E31" s="122" t="s">
        <v>402</v>
      </c>
      <c r="F31" s="123">
        <v>366.71</v>
      </c>
      <c r="G31" s="111"/>
    </row>
    <row r="32" ht="49" customHeight="true" spans="1:7">
      <c r="A32" s="111">
        <v>29</v>
      </c>
      <c r="B32" s="117"/>
      <c r="C32" s="114"/>
      <c r="D32" s="113" t="s">
        <v>259</v>
      </c>
      <c r="E32" s="122" t="s">
        <v>403</v>
      </c>
      <c r="F32" s="123">
        <v>150.4</v>
      </c>
      <c r="G32" s="111"/>
    </row>
    <row r="33" ht="49" customHeight="true" spans="1:7">
      <c r="A33" s="111">
        <v>30</v>
      </c>
      <c r="B33" s="117"/>
      <c r="C33" s="114"/>
      <c r="D33" s="113" t="s">
        <v>265</v>
      </c>
      <c r="E33" s="122" t="s">
        <v>404</v>
      </c>
      <c r="F33" s="123">
        <v>150.09</v>
      </c>
      <c r="G33" s="111"/>
    </row>
    <row r="34" ht="49" customHeight="true" spans="1:7">
      <c r="A34" s="111">
        <v>31</v>
      </c>
      <c r="B34" s="117"/>
      <c r="C34" s="115"/>
      <c r="D34" s="113" t="s">
        <v>302</v>
      </c>
      <c r="E34" s="122" t="s">
        <v>405</v>
      </c>
      <c r="F34" s="123">
        <v>800</v>
      </c>
      <c r="G34" s="111"/>
    </row>
    <row r="35" ht="49" customHeight="true" spans="1:7">
      <c r="A35" s="111">
        <v>32</v>
      </c>
      <c r="B35" s="117" t="s">
        <v>406</v>
      </c>
      <c r="C35" s="117" t="s">
        <v>407</v>
      </c>
      <c r="D35" s="113" t="s">
        <v>114</v>
      </c>
      <c r="E35" s="122" t="s">
        <v>408</v>
      </c>
      <c r="F35" s="123">
        <v>1500</v>
      </c>
      <c r="G35" s="111">
        <v>1500</v>
      </c>
    </row>
    <row r="36" ht="49" customHeight="true" spans="1:7">
      <c r="A36" s="111">
        <v>33</v>
      </c>
      <c r="B36" s="117" t="s">
        <v>409</v>
      </c>
      <c r="C36" s="112" t="s">
        <v>410</v>
      </c>
      <c r="D36" s="113" t="s">
        <v>120</v>
      </c>
      <c r="E36" s="122" t="s">
        <v>411</v>
      </c>
      <c r="F36" s="123">
        <v>1500</v>
      </c>
      <c r="G36" s="111">
        <v>2851.04</v>
      </c>
    </row>
    <row r="37" ht="49" customHeight="true" spans="1:7">
      <c r="A37" s="111">
        <v>34</v>
      </c>
      <c r="B37" s="117"/>
      <c r="C37" s="115"/>
      <c r="D37" s="113" t="s">
        <v>126</v>
      </c>
      <c r="E37" s="122" t="s">
        <v>412</v>
      </c>
      <c r="F37" s="123">
        <v>1351.04</v>
      </c>
      <c r="G37" s="111"/>
    </row>
    <row r="38" ht="57" customHeight="true" spans="1:7">
      <c r="A38" s="111">
        <v>35</v>
      </c>
      <c r="B38" s="117" t="s">
        <v>413</v>
      </c>
      <c r="C38" s="112" t="s">
        <v>410</v>
      </c>
      <c r="D38" s="113" t="s">
        <v>132</v>
      </c>
      <c r="E38" s="122" t="s">
        <v>414</v>
      </c>
      <c r="F38" s="123">
        <v>940.65</v>
      </c>
      <c r="G38" s="111">
        <v>3257.47</v>
      </c>
    </row>
    <row r="39" ht="66" customHeight="true" spans="1:7">
      <c r="A39" s="111">
        <v>36</v>
      </c>
      <c r="B39" s="117"/>
      <c r="C39" s="114"/>
      <c r="D39" s="113" t="s">
        <v>286</v>
      </c>
      <c r="E39" s="122" t="s">
        <v>415</v>
      </c>
      <c r="F39" s="123">
        <v>1091.32</v>
      </c>
      <c r="G39" s="111"/>
    </row>
    <row r="40" ht="64" customHeight="true" spans="1:7">
      <c r="A40" s="111">
        <v>37</v>
      </c>
      <c r="B40" s="117"/>
      <c r="C40" s="114"/>
      <c r="D40" s="113" t="s">
        <v>294</v>
      </c>
      <c r="E40" s="122" t="s">
        <v>416</v>
      </c>
      <c r="F40" s="123">
        <v>935.15</v>
      </c>
      <c r="G40" s="111"/>
    </row>
    <row r="41" ht="55" customHeight="true" spans="1:7">
      <c r="A41" s="111">
        <v>38</v>
      </c>
      <c r="B41" s="117"/>
      <c r="C41" s="115"/>
      <c r="D41" s="113" t="s">
        <v>299</v>
      </c>
      <c r="E41" s="122" t="s">
        <v>417</v>
      </c>
      <c r="F41" s="123">
        <v>290.35</v>
      </c>
      <c r="G41" s="111"/>
    </row>
    <row r="42" ht="49" customHeight="true" spans="1:7">
      <c r="A42" s="111">
        <v>39</v>
      </c>
      <c r="B42" s="117" t="s">
        <v>418</v>
      </c>
      <c r="C42" s="112" t="s">
        <v>419</v>
      </c>
      <c r="D42" s="113" t="s">
        <v>139</v>
      </c>
      <c r="E42" s="122" t="s">
        <v>420</v>
      </c>
      <c r="F42" s="123">
        <v>891.59</v>
      </c>
      <c r="G42" s="111">
        <v>2700.09</v>
      </c>
    </row>
    <row r="43" ht="49" customHeight="true" spans="1:7">
      <c r="A43" s="111">
        <v>40</v>
      </c>
      <c r="B43" s="117"/>
      <c r="C43" s="114"/>
      <c r="D43" s="113" t="s">
        <v>147</v>
      </c>
      <c r="E43" s="122" t="s">
        <v>421</v>
      </c>
      <c r="F43" s="123">
        <v>887.85</v>
      </c>
      <c r="G43" s="111"/>
    </row>
    <row r="44" ht="49" customHeight="true" spans="1:7">
      <c r="A44" s="111">
        <v>41</v>
      </c>
      <c r="B44" s="117"/>
      <c r="C44" s="115"/>
      <c r="D44" s="113" t="s">
        <v>154</v>
      </c>
      <c r="E44" s="122" t="s">
        <v>422</v>
      </c>
      <c r="F44" s="123">
        <v>920.65</v>
      </c>
      <c r="G44" s="111"/>
    </row>
    <row r="45" ht="40" customHeight="true" spans="1:7">
      <c r="A45" s="111">
        <v>42</v>
      </c>
      <c r="B45" s="117" t="s">
        <v>423</v>
      </c>
      <c r="C45" s="112" t="s">
        <v>424</v>
      </c>
      <c r="D45" s="113" t="s">
        <v>165</v>
      </c>
      <c r="E45" s="122" t="s">
        <v>425</v>
      </c>
      <c r="F45" s="123">
        <v>240.37</v>
      </c>
      <c r="G45" s="111">
        <v>8457.28</v>
      </c>
    </row>
    <row r="46" ht="40" customHeight="true" spans="1:7">
      <c r="A46" s="111">
        <v>43</v>
      </c>
      <c r="B46" s="117"/>
      <c r="C46" s="114"/>
      <c r="D46" s="113" t="s">
        <v>174</v>
      </c>
      <c r="E46" s="122" t="s">
        <v>426</v>
      </c>
      <c r="F46" s="123">
        <v>376.87</v>
      </c>
      <c r="G46" s="111"/>
    </row>
    <row r="47" ht="49" customHeight="true" spans="1:7">
      <c r="A47" s="111">
        <v>44</v>
      </c>
      <c r="B47" s="117"/>
      <c r="C47" s="114"/>
      <c r="D47" s="113" t="s">
        <v>180</v>
      </c>
      <c r="E47" s="122" t="s">
        <v>427</v>
      </c>
      <c r="F47" s="123">
        <v>278.95</v>
      </c>
      <c r="G47" s="111"/>
    </row>
    <row r="48" ht="49" customHeight="true" spans="1:7">
      <c r="A48" s="111">
        <v>45</v>
      </c>
      <c r="B48" s="117"/>
      <c r="C48" s="114"/>
      <c r="D48" s="113" t="s">
        <v>307</v>
      </c>
      <c r="E48" s="122" t="s">
        <v>428</v>
      </c>
      <c r="F48" s="123">
        <v>1500</v>
      </c>
      <c r="G48" s="111"/>
    </row>
    <row r="49" ht="49" customHeight="true" spans="1:7">
      <c r="A49" s="111">
        <v>46</v>
      </c>
      <c r="B49" s="117"/>
      <c r="C49" s="114"/>
      <c r="D49" s="113" t="s">
        <v>313</v>
      </c>
      <c r="E49" s="122" t="s">
        <v>429</v>
      </c>
      <c r="F49" s="123">
        <v>1171.4</v>
      </c>
      <c r="G49" s="111"/>
    </row>
    <row r="50" ht="49" customHeight="true" spans="1:7">
      <c r="A50" s="111">
        <v>47</v>
      </c>
      <c r="B50" s="117"/>
      <c r="C50" s="114"/>
      <c r="D50" s="113" t="s">
        <v>317</v>
      </c>
      <c r="E50" s="122" t="s">
        <v>430</v>
      </c>
      <c r="F50" s="123">
        <v>998.66</v>
      </c>
      <c r="G50" s="111"/>
    </row>
    <row r="51" ht="49" customHeight="true" spans="1:7">
      <c r="A51" s="111">
        <v>48</v>
      </c>
      <c r="B51" s="117"/>
      <c r="C51" s="114"/>
      <c r="D51" s="113" t="s">
        <v>320</v>
      </c>
      <c r="E51" s="122" t="s">
        <v>431</v>
      </c>
      <c r="F51" s="123">
        <v>1136.38</v>
      </c>
      <c r="G51" s="111"/>
    </row>
    <row r="52" ht="49" customHeight="true" spans="1:7">
      <c r="A52" s="111">
        <v>49</v>
      </c>
      <c r="B52" s="117"/>
      <c r="C52" s="114"/>
      <c r="D52" s="113" t="s">
        <v>331</v>
      </c>
      <c r="E52" s="122" t="s">
        <v>432</v>
      </c>
      <c r="F52" s="123">
        <v>612.77</v>
      </c>
      <c r="G52" s="111"/>
    </row>
    <row r="53" ht="49" customHeight="true" spans="1:7">
      <c r="A53" s="111">
        <v>50</v>
      </c>
      <c r="B53" s="117"/>
      <c r="C53" s="114"/>
      <c r="D53" s="113" t="s">
        <v>335</v>
      </c>
      <c r="E53" s="122" t="s">
        <v>433</v>
      </c>
      <c r="F53" s="123">
        <v>1449.48</v>
      </c>
      <c r="G53" s="111"/>
    </row>
    <row r="54" ht="44" customHeight="true" spans="1:7">
      <c r="A54" s="111">
        <v>51</v>
      </c>
      <c r="B54" s="117"/>
      <c r="C54" s="114"/>
      <c r="D54" s="113" t="s">
        <v>339</v>
      </c>
      <c r="E54" s="122" t="s">
        <v>434</v>
      </c>
      <c r="F54" s="123">
        <v>450.65</v>
      </c>
      <c r="G54" s="111"/>
    </row>
    <row r="55" ht="49" customHeight="true" spans="1:7">
      <c r="A55" s="111">
        <v>52</v>
      </c>
      <c r="B55" s="117"/>
      <c r="C55" s="115"/>
      <c r="D55" s="113" t="s">
        <v>345</v>
      </c>
      <c r="E55" s="122" t="s">
        <v>435</v>
      </c>
      <c r="F55" s="123">
        <v>241.75</v>
      </c>
      <c r="G55" s="111"/>
    </row>
    <row r="56" ht="30" customHeight="true" spans="1:7">
      <c r="A56" s="118" t="s">
        <v>20</v>
      </c>
      <c r="B56" s="119"/>
      <c r="C56" s="120"/>
      <c r="D56" s="111"/>
      <c r="E56" s="122"/>
      <c r="F56" s="117">
        <f>SUM(F4:F55)</f>
        <v>40235.5</v>
      </c>
      <c r="G56" s="111">
        <f>SUM(G4:G55)</f>
        <v>40235.5</v>
      </c>
    </row>
  </sheetData>
  <mergeCells count="20">
    <mergeCell ref="A2:G2"/>
    <mergeCell ref="A56:C56"/>
    <mergeCell ref="B4:B28"/>
    <mergeCell ref="B30:B34"/>
    <mergeCell ref="B36:B37"/>
    <mergeCell ref="B38:B41"/>
    <mergeCell ref="B42:B44"/>
    <mergeCell ref="B45:B55"/>
    <mergeCell ref="C4:C28"/>
    <mergeCell ref="C30:C34"/>
    <mergeCell ref="C36:C37"/>
    <mergeCell ref="C38:C41"/>
    <mergeCell ref="C42:C44"/>
    <mergeCell ref="C45:C55"/>
    <mergeCell ref="G4:G28"/>
    <mergeCell ref="G30:G34"/>
    <mergeCell ref="G36:G37"/>
    <mergeCell ref="G38:G41"/>
    <mergeCell ref="G42:G44"/>
    <mergeCell ref="G45:G55"/>
  </mergeCells>
  <pageMargins left="0.751388888888889" right="0.751388888888889" top="1" bottom="1" header="0.5" footer="0.5"/>
  <pageSetup paperSize="9" orientation="portrait" horizontalDpi="6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2:F59"/>
  <sheetViews>
    <sheetView workbookViewId="0">
      <selection activeCell="F11" sqref="F11"/>
    </sheetView>
  </sheetViews>
  <sheetFormatPr defaultColWidth="9.14166666666667" defaultRowHeight="15.75" outlineLevelCol="5"/>
  <cols>
    <col min="5" max="5" width="54.6083333333333" customWidth="true"/>
  </cols>
  <sheetData>
    <row r="2" spans="5:6">
      <c r="E2" t="s">
        <v>436</v>
      </c>
      <c r="F2" t="s">
        <v>437</v>
      </c>
    </row>
    <row r="3" ht="25.5" spans="5:6">
      <c r="E3" s="100" t="s">
        <v>24</v>
      </c>
      <c r="F3" t="s">
        <v>438</v>
      </c>
    </row>
    <row r="4" spans="5:6">
      <c r="E4" s="101" t="s">
        <v>30</v>
      </c>
      <c r="F4" t="s">
        <v>439</v>
      </c>
    </row>
    <row r="5" spans="5:6">
      <c r="E5" s="100" t="s">
        <v>34</v>
      </c>
      <c r="F5" t="s">
        <v>438</v>
      </c>
    </row>
    <row r="6" ht="25.5" spans="5:6">
      <c r="E6" s="102" t="s">
        <v>37</v>
      </c>
      <c r="F6" t="s">
        <v>440</v>
      </c>
    </row>
    <row r="7" spans="5:6">
      <c r="E7" s="27" t="s">
        <v>42</v>
      </c>
      <c r="F7" t="s">
        <v>441</v>
      </c>
    </row>
    <row r="8" ht="25.5" spans="5:6">
      <c r="E8" s="27" t="s">
        <v>44</v>
      </c>
      <c r="F8" t="s">
        <v>438</v>
      </c>
    </row>
    <row r="9" spans="5:6">
      <c r="E9" s="32" t="s">
        <v>48</v>
      </c>
      <c r="F9" t="s">
        <v>441</v>
      </c>
    </row>
    <row r="10" ht="25.5" spans="5:6">
      <c r="E10" s="32" t="s">
        <v>49</v>
      </c>
      <c r="F10" t="s">
        <v>438</v>
      </c>
    </row>
    <row r="11" spans="5:6">
      <c r="E11" s="27" t="s">
        <v>54</v>
      </c>
      <c r="F11" t="s">
        <v>442</v>
      </c>
    </row>
    <row r="12" ht="25.5" spans="5:6">
      <c r="E12" s="27" t="s">
        <v>55</v>
      </c>
      <c r="F12" t="s">
        <v>438</v>
      </c>
    </row>
    <row r="13" spans="5:6">
      <c r="E13" s="27" t="s">
        <v>59</v>
      </c>
      <c r="F13" t="s">
        <v>441</v>
      </c>
    </row>
    <row r="14" ht="25.5" spans="5:6">
      <c r="E14" s="27" t="s">
        <v>60</v>
      </c>
      <c r="F14" t="s">
        <v>438</v>
      </c>
    </row>
    <row r="15" spans="5:6">
      <c r="E15" s="27" t="s">
        <v>64</v>
      </c>
      <c r="F15" t="s">
        <v>441</v>
      </c>
    </row>
    <row r="16" ht="25.5" spans="5:6">
      <c r="E16" s="27" t="s">
        <v>65</v>
      </c>
      <c r="F16" t="s">
        <v>438</v>
      </c>
    </row>
    <row r="17" spans="5:6">
      <c r="E17" s="27" t="s">
        <v>69</v>
      </c>
      <c r="F17" t="s">
        <v>442</v>
      </c>
    </row>
    <row r="18" ht="25.5" spans="5:6">
      <c r="E18" s="27" t="s">
        <v>70</v>
      </c>
      <c r="F18" t="s">
        <v>438</v>
      </c>
    </row>
    <row r="19" spans="5:6">
      <c r="E19" s="27" t="s">
        <v>73</v>
      </c>
      <c r="F19" t="s">
        <v>438</v>
      </c>
    </row>
    <row r="20" spans="5:6">
      <c r="E20" s="27" t="s">
        <v>74</v>
      </c>
      <c r="F20" t="s">
        <v>443</v>
      </c>
    </row>
    <row r="21" spans="5:6">
      <c r="E21" s="23" t="s">
        <v>77</v>
      </c>
      <c r="F21" t="s">
        <v>438</v>
      </c>
    </row>
    <row r="22" spans="5:6">
      <c r="E22" s="23" t="s">
        <v>78</v>
      </c>
      <c r="F22" t="s">
        <v>443</v>
      </c>
    </row>
    <row r="23" ht="25.5" spans="5:6">
      <c r="E23" s="23" t="s">
        <v>82</v>
      </c>
      <c r="F23" t="s">
        <v>438</v>
      </c>
    </row>
    <row r="24" spans="5:6">
      <c r="E24" s="23" t="s">
        <v>83</v>
      </c>
      <c r="F24" t="s">
        <v>443</v>
      </c>
    </row>
    <row r="25" ht="25.5" spans="5:6">
      <c r="E25" s="23" t="s">
        <v>87</v>
      </c>
      <c r="F25" t="s">
        <v>438</v>
      </c>
    </row>
    <row r="26" ht="25.5" spans="5:6">
      <c r="E26" s="23" t="s">
        <v>88</v>
      </c>
      <c r="F26" t="s">
        <v>440</v>
      </c>
    </row>
    <row r="27" ht="25.5" spans="5:6">
      <c r="E27" s="23" t="s">
        <v>92</v>
      </c>
      <c r="F27" t="s">
        <v>438</v>
      </c>
    </row>
    <row r="28" spans="5:6">
      <c r="E28" s="23" t="s">
        <v>93</v>
      </c>
      <c r="F28" t="s">
        <v>443</v>
      </c>
    </row>
    <row r="29" spans="5:6">
      <c r="E29" s="23" t="s">
        <v>97</v>
      </c>
      <c r="F29" t="s">
        <v>438</v>
      </c>
    </row>
    <row r="30" spans="5:6">
      <c r="E30" s="23" t="s">
        <v>98</v>
      </c>
      <c r="F30" t="s">
        <v>443</v>
      </c>
    </row>
    <row r="31" spans="5:6">
      <c r="E31" s="23" t="s">
        <v>103</v>
      </c>
      <c r="F31" t="s">
        <v>438</v>
      </c>
    </row>
    <row r="32" spans="5:6">
      <c r="E32" s="23" t="s">
        <v>106</v>
      </c>
      <c r="F32" t="s">
        <v>442</v>
      </c>
    </row>
    <row r="33" spans="5:6">
      <c r="E33" s="23" t="s">
        <v>109</v>
      </c>
      <c r="F33" t="s">
        <v>442</v>
      </c>
    </row>
    <row r="34" spans="5:6">
      <c r="E34" s="23" t="s">
        <v>111</v>
      </c>
      <c r="F34" t="s">
        <v>443</v>
      </c>
    </row>
    <row r="35" ht="38.25" spans="5:6">
      <c r="E35" s="23" t="s">
        <v>113</v>
      </c>
      <c r="F35" t="s">
        <v>444</v>
      </c>
    </row>
    <row r="36" spans="5:6">
      <c r="E36" s="23" t="s">
        <v>116</v>
      </c>
      <c r="F36" t="s">
        <v>438</v>
      </c>
    </row>
    <row r="37" spans="5:6">
      <c r="E37" s="23" t="s">
        <v>117</v>
      </c>
      <c r="F37" t="s">
        <v>440</v>
      </c>
    </row>
    <row r="38" spans="5:6">
      <c r="E38" s="23" t="s">
        <v>122</v>
      </c>
      <c r="F38" t="s">
        <v>438</v>
      </c>
    </row>
    <row r="39" spans="5:6">
      <c r="E39" s="23" t="s">
        <v>124</v>
      </c>
      <c r="F39" t="s">
        <v>443</v>
      </c>
    </row>
    <row r="40" spans="5:6">
      <c r="E40" s="23" t="s">
        <v>128</v>
      </c>
      <c r="F40" t="s">
        <v>438</v>
      </c>
    </row>
    <row r="41" spans="5:6">
      <c r="E41" s="23" t="s">
        <v>130</v>
      </c>
      <c r="F41" t="s">
        <v>443</v>
      </c>
    </row>
    <row r="42" spans="5:6">
      <c r="E42" s="23" t="s">
        <v>134</v>
      </c>
      <c r="F42" t="s">
        <v>438</v>
      </c>
    </row>
    <row r="43" spans="5:6">
      <c r="E43" s="23" t="s">
        <v>137</v>
      </c>
      <c r="F43" t="s">
        <v>440</v>
      </c>
    </row>
    <row r="44" spans="5:6">
      <c r="E44" s="23" t="s">
        <v>141</v>
      </c>
      <c r="F44" t="s">
        <v>438</v>
      </c>
    </row>
    <row r="45" spans="5:6">
      <c r="E45" s="23" t="s">
        <v>144</v>
      </c>
      <c r="F45" t="s">
        <v>443</v>
      </c>
    </row>
    <row r="46" spans="5:6">
      <c r="E46" s="23" t="s">
        <v>149</v>
      </c>
      <c r="F46" t="s">
        <v>438</v>
      </c>
    </row>
    <row r="47" ht="25.5" spans="5:6">
      <c r="E47" s="23" t="s">
        <v>152</v>
      </c>
      <c r="F47" t="s">
        <v>443</v>
      </c>
    </row>
    <row r="48" ht="25.5" spans="5:6">
      <c r="E48" s="23" t="s">
        <v>156</v>
      </c>
      <c r="F48" t="s">
        <v>438</v>
      </c>
    </row>
    <row r="49" spans="5:6">
      <c r="E49" s="23" t="s">
        <v>158</v>
      </c>
      <c r="F49" t="s">
        <v>443</v>
      </c>
    </row>
    <row r="50" spans="5:6">
      <c r="E50" s="101" t="s">
        <v>163</v>
      </c>
      <c r="F50" t="s">
        <v>441</v>
      </c>
    </row>
    <row r="51" spans="5:6">
      <c r="E51" s="101" t="s">
        <v>164</v>
      </c>
      <c r="F51" t="s">
        <v>438</v>
      </c>
    </row>
    <row r="52" spans="5:6">
      <c r="E52" s="23" t="s">
        <v>167</v>
      </c>
      <c r="F52" t="s">
        <v>438</v>
      </c>
    </row>
    <row r="53" spans="5:6">
      <c r="E53" s="23" t="s">
        <v>168</v>
      </c>
      <c r="F53" t="s">
        <v>445</v>
      </c>
    </row>
    <row r="54" spans="5:6">
      <c r="E54" s="23" t="s">
        <v>172</v>
      </c>
      <c r="F54" t="s">
        <v>442</v>
      </c>
    </row>
    <row r="55" ht="25.5" spans="5:6">
      <c r="E55" s="23" t="s">
        <v>173</v>
      </c>
      <c r="F55" t="s">
        <v>438</v>
      </c>
    </row>
    <row r="56" spans="5:6">
      <c r="E56" s="23" t="s">
        <v>176</v>
      </c>
      <c r="F56" t="s">
        <v>438</v>
      </c>
    </row>
    <row r="57" spans="5:6">
      <c r="E57" s="23" t="s">
        <v>177</v>
      </c>
      <c r="F57" t="s">
        <v>440</v>
      </c>
    </row>
    <row r="58" spans="5:6">
      <c r="E58" s="23" t="s">
        <v>182</v>
      </c>
      <c r="F58" t="s">
        <v>442</v>
      </c>
    </row>
    <row r="59" spans="5:6">
      <c r="E59" s="23" t="s">
        <v>183</v>
      </c>
      <c r="F59" t="s">
        <v>438</v>
      </c>
    </row>
  </sheetData>
  <autoFilter ref="E2:F59">
    <extLst/>
  </autoFilter>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1:K63"/>
  <sheetViews>
    <sheetView workbookViewId="0">
      <selection activeCell="K14" sqref="K14"/>
    </sheetView>
  </sheetViews>
  <sheetFormatPr defaultColWidth="9.14166666666667" defaultRowHeight="15.75"/>
  <cols>
    <col min="5" max="5" width="53.7166666666667" customWidth="true"/>
    <col min="11" max="11" width="12.7833333333333"/>
  </cols>
  <sheetData>
    <row r="1" spans="5:6">
      <c r="E1" t="s">
        <v>436</v>
      </c>
      <c r="F1" t="s">
        <v>437</v>
      </c>
    </row>
    <row r="2" ht="25.5" spans="5:6">
      <c r="E2" s="27" t="s">
        <v>188</v>
      </c>
      <c r="F2" t="s">
        <v>438</v>
      </c>
    </row>
    <row r="3" ht="25.5" spans="5:6">
      <c r="E3" s="27" t="s">
        <v>189</v>
      </c>
      <c r="F3" t="s">
        <v>443</v>
      </c>
    </row>
    <row r="4" ht="25.5" spans="5:6">
      <c r="E4" s="27" t="s">
        <v>193</v>
      </c>
      <c r="F4" t="s">
        <v>438</v>
      </c>
    </row>
    <row r="5" spans="5:6">
      <c r="E5" s="27" t="s">
        <v>195</v>
      </c>
      <c r="F5" t="s">
        <v>443</v>
      </c>
    </row>
    <row r="6" ht="25.5" spans="5:6">
      <c r="E6" s="27" t="s">
        <v>199</v>
      </c>
      <c r="F6" t="s">
        <v>438</v>
      </c>
    </row>
    <row r="7" spans="5:6">
      <c r="E7" s="27" t="s">
        <v>200</v>
      </c>
      <c r="F7" t="s">
        <v>442</v>
      </c>
    </row>
    <row r="8" spans="5:6">
      <c r="E8" s="32" t="s">
        <v>203</v>
      </c>
      <c r="F8" t="s">
        <v>438</v>
      </c>
    </row>
    <row r="9" spans="5:6">
      <c r="E9" s="32" t="s">
        <v>204</v>
      </c>
      <c r="F9" t="s">
        <v>442</v>
      </c>
    </row>
    <row r="10" spans="5:6">
      <c r="E10" s="27" t="s">
        <v>208</v>
      </c>
      <c r="F10" t="s">
        <v>438</v>
      </c>
    </row>
    <row r="11" ht="25.5" spans="5:6">
      <c r="E11" s="27" t="s">
        <v>212</v>
      </c>
      <c r="F11" t="s">
        <v>438</v>
      </c>
    </row>
    <row r="12" spans="5:6">
      <c r="E12" s="27" t="s">
        <v>213</v>
      </c>
      <c r="F12" t="s">
        <v>442</v>
      </c>
    </row>
    <row r="13" ht="25.5" spans="5:6">
      <c r="E13" s="27" t="s">
        <v>216</v>
      </c>
      <c r="F13" t="s">
        <v>438</v>
      </c>
    </row>
    <row r="14" ht="25.5" spans="5:11">
      <c r="E14" s="27" t="s">
        <v>217</v>
      </c>
      <c r="F14" t="s">
        <v>440</v>
      </c>
      <c r="K14">
        <f>28/33</f>
        <v>0.848484848484849</v>
      </c>
    </row>
    <row r="15" ht="25.5" spans="5:6">
      <c r="E15" s="27" t="s">
        <v>221</v>
      </c>
      <c r="F15" t="s">
        <v>438</v>
      </c>
    </row>
    <row r="16" ht="25.5" spans="5:6">
      <c r="E16" s="27" t="s">
        <v>223</v>
      </c>
      <c r="F16" t="s">
        <v>440</v>
      </c>
    </row>
    <row r="17" ht="25.5" spans="5:6">
      <c r="E17" s="27" t="s">
        <v>227</v>
      </c>
      <c r="F17" t="s">
        <v>438</v>
      </c>
    </row>
    <row r="18" spans="5:6">
      <c r="E18" s="27" t="s">
        <v>228</v>
      </c>
      <c r="F18" t="s">
        <v>442</v>
      </c>
    </row>
    <row r="19" ht="25.5" spans="5:6">
      <c r="E19" s="27" t="s">
        <v>231</v>
      </c>
      <c r="F19" t="s">
        <v>438</v>
      </c>
    </row>
    <row r="20" spans="5:6">
      <c r="E20" s="27" t="s">
        <v>232</v>
      </c>
      <c r="F20" t="s">
        <v>443</v>
      </c>
    </row>
    <row r="21" ht="25.5" spans="5:6">
      <c r="E21" s="27" t="s">
        <v>236</v>
      </c>
      <c r="F21" t="s">
        <v>438</v>
      </c>
    </row>
    <row r="22" spans="5:6">
      <c r="E22" s="27" t="s">
        <v>238</v>
      </c>
      <c r="F22" t="s">
        <v>442</v>
      </c>
    </row>
    <row r="23" ht="25.5" spans="5:6">
      <c r="E23" s="27" t="s">
        <v>241</v>
      </c>
      <c r="F23" t="s">
        <v>438</v>
      </c>
    </row>
    <row r="24" spans="5:6">
      <c r="E24" s="27" t="s">
        <v>242</v>
      </c>
      <c r="F24" t="s">
        <v>441</v>
      </c>
    </row>
    <row r="25" ht="25.5" spans="5:6">
      <c r="E25" s="27" t="s">
        <v>245</v>
      </c>
      <c r="F25" t="s">
        <v>438</v>
      </c>
    </row>
    <row r="26" spans="5:6">
      <c r="E26" s="27" t="s">
        <v>246</v>
      </c>
      <c r="F26" t="s">
        <v>442</v>
      </c>
    </row>
    <row r="27" ht="25.5" spans="5:6">
      <c r="E27" s="27" t="s">
        <v>249</v>
      </c>
      <c r="F27" t="s">
        <v>438</v>
      </c>
    </row>
    <row r="28" ht="38.25" spans="5:6">
      <c r="E28" s="27" t="s">
        <v>250</v>
      </c>
      <c r="F28" t="s">
        <v>440</v>
      </c>
    </row>
    <row r="29" ht="25.5" spans="5:6">
      <c r="E29" s="27" t="s">
        <v>254</v>
      </c>
      <c r="F29" t="s">
        <v>438</v>
      </c>
    </row>
    <row r="30" ht="25.5" spans="5:6">
      <c r="E30" s="27" t="s">
        <v>257</v>
      </c>
      <c r="F30" t="s">
        <v>443</v>
      </c>
    </row>
    <row r="31" ht="25.5" spans="5:6">
      <c r="E31" s="27" t="s">
        <v>261</v>
      </c>
      <c r="F31" t="s">
        <v>438</v>
      </c>
    </row>
    <row r="32" spans="5:6">
      <c r="E32" s="27" t="s">
        <v>263</v>
      </c>
      <c r="F32" t="s">
        <v>443</v>
      </c>
    </row>
    <row r="33" ht="25.5" spans="5:6">
      <c r="E33" s="27" t="s">
        <v>267</v>
      </c>
      <c r="F33" t="s">
        <v>438</v>
      </c>
    </row>
    <row r="34" spans="5:6">
      <c r="E34" s="27" t="s">
        <v>271</v>
      </c>
      <c r="F34" t="s">
        <v>446</v>
      </c>
    </row>
    <row r="35" ht="25.5" spans="5:6">
      <c r="E35" s="27" t="s">
        <v>275</v>
      </c>
      <c r="F35" t="s">
        <v>438</v>
      </c>
    </row>
    <row r="36" spans="5:6">
      <c r="E36" s="27" t="s">
        <v>276</v>
      </c>
      <c r="F36" t="s">
        <v>447</v>
      </c>
    </row>
    <row r="37" ht="25.5" spans="5:6">
      <c r="E37" s="27" t="s">
        <v>280</v>
      </c>
      <c r="F37" t="s">
        <v>438</v>
      </c>
    </row>
    <row r="38" ht="25.5" spans="5:6">
      <c r="E38" s="27" t="s">
        <v>281</v>
      </c>
      <c r="F38" t="s">
        <v>440</v>
      </c>
    </row>
    <row r="39" spans="5:6">
      <c r="E39" s="27" t="s">
        <v>285</v>
      </c>
      <c r="F39" t="s">
        <v>438</v>
      </c>
    </row>
    <row r="40" ht="25.5" spans="5:6">
      <c r="E40" s="27" t="s">
        <v>288</v>
      </c>
      <c r="F40" t="s">
        <v>438</v>
      </c>
    </row>
    <row r="41" spans="5:6">
      <c r="E41" s="27" t="s">
        <v>292</v>
      </c>
      <c r="F41" t="s">
        <v>443</v>
      </c>
    </row>
    <row r="42" spans="5:6">
      <c r="E42" s="27" t="s">
        <v>296</v>
      </c>
      <c r="F42" t="s">
        <v>438</v>
      </c>
    </row>
    <row r="43" ht="25.5" spans="5:6">
      <c r="E43" s="27" t="s">
        <v>301</v>
      </c>
      <c r="F43" t="s">
        <v>438</v>
      </c>
    </row>
    <row r="44" spans="5:6">
      <c r="E44" s="27" t="s">
        <v>304</v>
      </c>
      <c r="F44" t="s">
        <v>442</v>
      </c>
    </row>
    <row r="45" ht="25.5" spans="5:6">
      <c r="E45" s="27" t="s">
        <v>309</v>
      </c>
      <c r="F45" t="s">
        <v>438</v>
      </c>
    </row>
    <row r="46" ht="25.5" spans="5:6">
      <c r="E46" s="27" t="s">
        <v>310</v>
      </c>
      <c r="F46" t="s">
        <v>440</v>
      </c>
    </row>
    <row r="47" spans="5:6">
      <c r="E47" s="27" t="s">
        <v>315</v>
      </c>
      <c r="F47" t="s">
        <v>438</v>
      </c>
    </row>
    <row r="48" spans="5:6">
      <c r="E48" s="27" t="s">
        <v>316</v>
      </c>
      <c r="F48" t="s">
        <v>442</v>
      </c>
    </row>
    <row r="49" ht="25.5" spans="5:6">
      <c r="E49" s="27" t="s">
        <v>319</v>
      </c>
      <c r="F49" t="s">
        <v>438</v>
      </c>
    </row>
    <row r="50" spans="5:6">
      <c r="E50" s="27" t="s">
        <v>263</v>
      </c>
      <c r="F50" t="s">
        <v>443</v>
      </c>
    </row>
    <row r="51" ht="25.5" spans="5:6">
      <c r="E51" s="27" t="s">
        <v>322</v>
      </c>
      <c r="F51" t="s">
        <v>438</v>
      </c>
    </row>
    <row r="52" ht="25.5" spans="5:6">
      <c r="E52" s="27" t="s">
        <v>323</v>
      </c>
      <c r="F52" t="s">
        <v>440</v>
      </c>
    </row>
    <row r="53" spans="5:6">
      <c r="E53" s="27" t="s">
        <v>328</v>
      </c>
      <c r="F53" t="s">
        <v>438</v>
      </c>
    </row>
    <row r="54" ht="25.5" spans="5:6">
      <c r="E54" s="27" t="s">
        <v>329</v>
      </c>
      <c r="F54" t="s">
        <v>440</v>
      </c>
    </row>
    <row r="55" ht="25.5" spans="5:6">
      <c r="E55" s="27" t="s">
        <v>333</v>
      </c>
      <c r="F55" t="s">
        <v>438</v>
      </c>
    </row>
    <row r="56" spans="5:6">
      <c r="E56" s="27" t="s">
        <v>334</v>
      </c>
      <c r="F56" t="s">
        <v>442</v>
      </c>
    </row>
    <row r="57" ht="25.5" spans="5:6">
      <c r="E57" s="27" t="s">
        <v>337</v>
      </c>
      <c r="F57" t="s">
        <v>438</v>
      </c>
    </row>
    <row r="58" spans="5:6">
      <c r="E58" s="27" t="s">
        <v>338</v>
      </c>
      <c r="F58" t="s">
        <v>442</v>
      </c>
    </row>
    <row r="59" ht="25.5" spans="5:6">
      <c r="E59" s="27" t="s">
        <v>341</v>
      </c>
      <c r="F59" t="s">
        <v>438</v>
      </c>
    </row>
    <row r="60" ht="25.5" spans="5:6">
      <c r="E60" s="27" t="s">
        <v>342</v>
      </c>
      <c r="F60" t="s">
        <v>440</v>
      </c>
    </row>
    <row r="61" spans="5:6">
      <c r="E61" s="100" t="s">
        <v>347</v>
      </c>
      <c r="F61" t="s">
        <v>438</v>
      </c>
    </row>
    <row r="62" spans="5:6">
      <c r="E62" s="100" t="s">
        <v>348</v>
      </c>
      <c r="F62" t="s">
        <v>443</v>
      </c>
    </row>
    <row r="63" spans="5:6">
      <c r="E63" s="100" t="s">
        <v>351</v>
      </c>
      <c r="F63" t="s">
        <v>442</v>
      </c>
    </row>
  </sheetData>
  <autoFilter ref="E1:F63">
    <extLst/>
  </autoFilter>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E3:F91"/>
  <sheetViews>
    <sheetView topLeftCell="A47" workbookViewId="0">
      <selection activeCell="F90" sqref="E62:F90"/>
    </sheetView>
  </sheetViews>
  <sheetFormatPr defaultColWidth="9.14166666666667" defaultRowHeight="15.75" outlineLevelCol="5"/>
  <cols>
    <col min="5" max="5" width="54.6416666666667" customWidth="true"/>
    <col min="6" max="6" width="9.71666666666667"/>
  </cols>
  <sheetData>
    <row r="3" spans="5:6">
      <c r="E3" t="s">
        <v>21</v>
      </c>
      <c r="F3" s="99">
        <v>1500</v>
      </c>
    </row>
    <row r="4" spans="5:6">
      <c r="E4" t="s">
        <v>40</v>
      </c>
      <c r="F4" s="99">
        <v>706.2</v>
      </c>
    </row>
    <row r="5" spans="5:6">
      <c r="E5" t="s">
        <v>46</v>
      </c>
      <c r="F5" s="99">
        <v>895.32</v>
      </c>
    </row>
    <row r="6" spans="5:6">
      <c r="E6" t="s">
        <v>52</v>
      </c>
      <c r="F6" s="99">
        <v>1255.8</v>
      </c>
    </row>
    <row r="7" spans="5:6">
      <c r="E7" t="s">
        <v>57</v>
      </c>
      <c r="F7" s="99">
        <v>868.4</v>
      </c>
    </row>
    <row r="8" spans="5:6">
      <c r="E8" t="s">
        <v>62</v>
      </c>
      <c r="F8" s="99">
        <v>1500</v>
      </c>
    </row>
    <row r="9" spans="5:6">
      <c r="E9" t="s">
        <v>66</v>
      </c>
      <c r="F9" s="99">
        <v>1500</v>
      </c>
    </row>
    <row r="10" spans="5:6">
      <c r="E10" t="s">
        <v>71</v>
      </c>
      <c r="F10" s="99">
        <v>793.96</v>
      </c>
    </row>
    <row r="11" spans="5:6">
      <c r="E11" t="s">
        <v>76</v>
      </c>
      <c r="F11" s="99">
        <v>738.45</v>
      </c>
    </row>
    <row r="12" spans="5:6">
      <c r="E12" t="s">
        <v>80</v>
      </c>
      <c r="F12" s="99">
        <v>767.3</v>
      </c>
    </row>
    <row r="13" spans="5:6">
      <c r="E13" t="s">
        <v>85</v>
      </c>
      <c r="F13" s="99">
        <v>744.82</v>
      </c>
    </row>
    <row r="14" spans="5:6">
      <c r="E14" t="s">
        <v>90</v>
      </c>
      <c r="F14" s="99">
        <v>260.9</v>
      </c>
    </row>
    <row r="15" spans="5:6">
      <c r="E15" t="s">
        <v>95</v>
      </c>
      <c r="F15" s="99">
        <v>464.29</v>
      </c>
    </row>
    <row r="16" spans="5:6">
      <c r="E16" t="s">
        <v>100</v>
      </c>
      <c r="F16" s="99">
        <v>1500</v>
      </c>
    </row>
    <row r="17" spans="5:6">
      <c r="E17" t="s">
        <v>107</v>
      </c>
      <c r="F17" s="99">
        <v>278.1</v>
      </c>
    </row>
    <row r="18" spans="5:6">
      <c r="E18" t="s">
        <v>114</v>
      </c>
      <c r="F18" s="99">
        <v>1500</v>
      </c>
    </row>
    <row r="19" spans="5:6">
      <c r="E19" t="s">
        <v>120</v>
      </c>
      <c r="F19" s="99">
        <v>1500</v>
      </c>
    </row>
    <row r="20" spans="5:6">
      <c r="E20" t="s">
        <v>126</v>
      </c>
      <c r="F20" s="99">
        <v>1351.04</v>
      </c>
    </row>
    <row r="21" spans="5:6">
      <c r="E21" t="s">
        <v>132</v>
      </c>
      <c r="F21" s="99">
        <v>940.65</v>
      </c>
    </row>
    <row r="22" spans="5:6">
      <c r="E22" t="s">
        <v>139</v>
      </c>
      <c r="F22" s="99">
        <v>891.59</v>
      </c>
    </row>
    <row r="23" spans="5:6">
      <c r="E23" t="s">
        <v>147</v>
      </c>
      <c r="F23" s="99">
        <v>887.85</v>
      </c>
    </row>
    <row r="24" spans="5:6">
      <c r="E24" t="s">
        <v>154</v>
      </c>
      <c r="F24" s="99">
        <v>920.65</v>
      </c>
    </row>
    <row r="25" spans="5:6">
      <c r="E25" t="s">
        <v>165</v>
      </c>
      <c r="F25" s="99">
        <v>333.37</v>
      </c>
    </row>
    <row r="26" spans="5:6">
      <c r="E26" t="s">
        <v>174</v>
      </c>
      <c r="F26" s="99">
        <v>376.87</v>
      </c>
    </row>
    <row r="27" spans="5:6">
      <c r="E27" t="s">
        <v>180</v>
      </c>
      <c r="F27" s="99">
        <v>278.95</v>
      </c>
    </row>
    <row r="31" spans="5:5">
      <c r="E31">
        <v>1500</v>
      </c>
    </row>
    <row r="32" spans="5:5">
      <c r="E32">
        <v>706.2</v>
      </c>
    </row>
    <row r="33" spans="5:5">
      <c r="E33">
        <v>895.32</v>
      </c>
    </row>
    <row r="34" spans="5:5">
      <c r="E34">
        <v>1255.8</v>
      </c>
    </row>
    <row r="35" spans="5:5">
      <c r="E35">
        <v>868.4</v>
      </c>
    </row>
    <row r="36" spans="5:5">
      <c r="E36">
        <v>1500</v>
      </c>
    </row>
    <row r="37" spans="5:5">
      <c r="E37">
        <v>1500</v>
      </c>
    </row>
    <row r="38" spans="5:5">
      <c r="E38">
        <v>793.96</v>
      </c>
    </row>
    <row r="39" spans="5:5">
      <c r="E39">
        <v>738.45</v>
      </c>
    </row>
    <row r="40" spans="5:5">
      <c r="E40">
        <v>767.3</v>
      </c>
    </row>
    <row r="41" spans="5:5">
      <c r="E41">
        <v>744.82</v>
      </c>
    </row>
    <row r="42" spans="5:5">
      <c r="E42">
        <v>260.9</v>
      </c>
    </row>
    <row r="43" spans="5:5">
      <c r="E43">
        <v>464.29</v>
      </c>
    </row>
    <row r="44" spans="5:5">
      <c r="E44">
        <v>1500</v>
      </c>
    </row>
    <row r="45" spans="5:5">
      <c r="E45">
        <v>278.1</v>
      </c>
    </row>
    <row r="46" spans="5:5">
      <c r="E46">
        <v>1500</v>
      </c>
    </row>
    <row r="47" spans="5:5">
      <c r="E47">
        <v>1500</v>
      </c>
    </row>
    <row r="48" spans="5:5">
      <c r="E48">
        <v>1351.04</v>
      </c>
    </row>
    <row r="49" spans="5:5">
      <c r="E49">
        <v>940.65</v>
      </c>
    </row>
    <row r="50" spans="5:5">
      <c r="E50">
        <v>891.59</v>
      </c>
    </row>
    <row r="51" spans="5:5">
      <c r="E51">
        <v>887.85</v>
      </c>
    </row>
    <row r="52" spans="5:5">
      <c r="E52">
        <v>920.65</v>
      </c>
    </row>
    <row r="53" spans="5:5">
      <c r="E53">
        <v>333.37</v>
      </c>
    </row>
    <row r="54" spans="5:5">
      <c r="E54">
        <v>376.87</v>
      </c>
    </row>
    <row r="55" spans="5:5">
      <c r="E55">
        <v>278.95</v>
      </c>
    </row>
    <row r="62" spans="5:6">
      <c r="E62" t="s">
        <v>186</v>
      </c>
      <c r="F62" s="99">
        <v>647.78</v>
      </c>
    </row>
    <row r="63" spans="5:6">
      <c r="E63" t="s">
        <v>191</v>
      </c>
      <c r="F63" s="99">
        <v>636.27</v>
      </c>
    </row>
    <row r="64" spans="5:6">
      <c r="E64" t="s">
        <v>197</v>
      </c>
      <c r="F64" s="99">
        <v>311.03</v>
      </c>
    </row>
    <row r="65" spans="5:6">
      <c r="E65" t="s">
        <v>201</v>
      </c>
      <c r="F65" s="99">
        <v>354.9</v>
      </c>
    </row>
    <row r="66" spans="5:6">
      <c r="E66" t="s">
        <v>210</v>
      </c>
      <c r="F66" s="99">
        <v>331.02</v>
      </c>
    </row>
    <row r="67" spans="5:6">
      <c r="E67" t="s">
        <v>214</v>
      </c>
      <c r="F67" s="99">
        <v>190.36</v>
      </c>
    </row>
    <row r="68" spans="5:6">
      <c r="E68" t="s">
        <v>219</v>
      </c>
      <c r="F68" s="99">
        <v>394.5</v>
      </c>
    </row>
    <row r="69" spans="5:6">
      <c r="E69" t="s">
        <v>229</v>
      </c>
      <c r="F69" s="99">
        <v>370.44</v>
      </c>
    </row>
    <row r="70" spans="5:6">
      <c r="E70" t="s">
        <v>239</v>
      </c>
      <c r="F70" s="99">
        <v>106.65</v>
      </c>
    </row>
    <row r="71" spans="5:6">
      <c r="E71" t="s">
        <v>243</v>
      </c>
      <c r="F71" s="99">
        <v>106.01</v>
      </c>
    </row>
    <row r="72" spans="5:6">
      <c r="E72" t="s">
        <v>247</v>
      </c>
      <c r="F72" s="99">
        <v>343.28</v>
      </c>
    </row>
    <row r="73" spans="5:6">
      <c r="E73" t="s">
        <v>252</v>
      </c>
      <c r="F73" s="99">
        <v>366.71</v>
      </c>
    </row>
    <row r="74" spans="5:6">
      <c r="E74" t="s">
        <v>259</v>
      </c>
      <c r="F74" s="99">
        <v>150.4</v>
      </c>
    </row>
    <row r="75" spans="5:6">
      <c r="E75" t="s">
        <v>265</v>
      </c>
      <c r="F75" s="99">
        <v>150.09</v>
      </c>
    </row>
    <row r="76" spans="5:6">
      <c r="E76" t="s">
        <v>273</v>
      </c>
      <c r="F76" s="99">
        <v>1500</v>
      </c>
    </row>
    <row r="77" spans="5:6">
      <c r="E77" t="s">
        <v>278</v>
      </c>
      <c r="F77" s="99">
        <v>1500</v>
      </c>
    </row>
    <row r="78" spans="5:6">
      <c r="E78" t="s">
        <v>283</v>
      </c>
      <c r="F78" s="99">
        <v>1500</v>
      </c>
    </row>
    <row r="79" spans="5:6">
      <c r="E79" t="s">
        <v>286</v>
      </c>
      <c r="F79" s="99">
        <v>1091.31</v>
      </c>
    </row>
    <row r="80" spans="5:6">
      <c r="E80" t="s">
        <v>294</v>
      </c>
      <c r="F80" s="99">
        <v>935.15</v>
      </c>
    </row>
    <row r="81" spans="5:6">
      <c r="E81" t="s">
        <v>299</v>
      </c>
      <c r="F81" s="99">
        <v>290.35</v>
      </c>
    </row>
    <row r="82" spans="5:6">
      <c r="E82" t="s">
        <v>302</v>
      </c>
      <c r="F82" s="99">
        <v>800</v>
      </c>
    </row>
    <row r="83" spans="5:6">
      <c r="E83" t="s">
        <v>307</v>
      </c>
      <c r="F83" s="99">
        <v>1500</v>
      </c>
    </row>
    <row r="84" spans="5:6">
      <c r="E84" t="s">
        <v>313</v>
      </c>
      <c r="F84" s="99">
        <v>1171.4</v>
      </c>
    </row>
    <row r="85" spans="5:6">
      <c r="E85" t="s">
        <v>317</v>
      </c>
      <c r="F85" s="99">
        <v>996.14</v>
      </c>
    </row>
    <row r="86" spans="5:6">
      <c r="E86" t="s">
        <v>320</v>
      </c>
      <c r="F86" s="99">
        <v>1136.38</v>
      </c>
    </row>
    <row r="87" spans="5:6">
      <c r="E87" t="s">
        <v>331</v>
      </c>
      <c r="F87" s="99">
        <v>615.06</v>
      </c>
    </row>
    <row r="88" spans="5:6">
      <c r="E88" t="s">
        <v>335</v>
      </c>
      <c r="F88" s="99">
        <v>1449.48</v>
      </c>
    </row>
    <row r="89" spans="5:6">
      <c r="E89" t="s">
        <v>339</v>
      </c>
      <c r="F89" s="99">
        <v>450.65</v>
      </c>
    </row>
    <row r="90" spans="5:6">
      <c r="E90" t="s">
        <v>345</v>
      </c>
      <c r="F90" s="99">
        <v>245.42</v>
      </c>
    </row>
    <row r="91" spans="6:6">
      <c r="F91" s="99"/>
    </row>
  </sheetData>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7"/>
  <sheetViews>
    <sheetView view="pageBreakPreview" zoomScale="90" zoomScaleNormal="100" zoomScaleSheetLayoutView="90" workbookViewId="0">
      <pane xSplit="2" ySplit="4" topLeftCell="C27" activePane="bottomRight" state="frozen"/>
      <selection/>
      <selection pane="topRight"/>
      <selection pane="bottomLeft"/>
      <selection pane="bottomRight" activeCell="L33" sqref="L33"/>
    </sheetView>
  </sheetViews>
  <sheetFormatPr defaultColWidth="9.14166666666667" defaultRowHeight="15.75"/>
  <cols>
    <col min="1" max="1" width="5.85833333333333" style="1" customWidth="true"/>
    <col min="2" max="2" width="25.0833333333333" style="4" customWidth="true"/>
    <col min="3" max="3" width="11.7333333333333" style="4" customWidth="true"/>
    <col min="4" max="4" width="38.25" style="5" customWidth="true"/>
    <col min="5" max="5" width="29.8333333333333" style="5" customWidth="true"/>
    <col min="6" max="6" width="9.5" style="4" customWidth="true"/>
    <col min="7" max="7" width="11.4166666666667" style="5" customWidth="true"/>
    <col min="8" max="8" width="8" style="1" customWidth="true"/>
    <col min="9" max="11" width="14.2333333333333" style="4" customWidth="true"/>
    <col min="12" max="12" width="16.9666666666667" style="4" customWidth="true"/>
    <col min="13" max="14" width="18.55" style="4" customWidth="true"/>
    <col min="15" max="16" width="16.475" style="4" customWidth="true"/>
    <col min="17" max="17" width="18.45" style="4" customWidth="true"/>
    <col min="18" max="18" width="9.28333333333333" style="6"/>
    <col min="19" max="19" width="9.28333333333333" style="4"/>
    <col min="20" max="27" width="9.14166666666667" style="4"/>
    <col min="28" max="16380" width="9.16666666666667" style="4"/>
    <col min="16381" max="16384" width="9.14166666666667" style="4"/>
  </cols>
  <sheetData>
    <row r="1" ht="37" customHeight="true" spans="1:17">
      <c r="A1" s="7" t="s">
        <v>184</v>
      </c>
      <c r="B1" s="7"/>
      <c r="C1" s="7"/>
      <c r="D1" s="8"/>
      <c r="E1" s="8"/>
      <c r="F1" s="7"/>
      <c r="G1" s="8"/>
      <c r="H1" s="7"/>
      <c r="I1" s="7"/>
      <c r="J1" s="7"/>
      <c r="K1" s="7"/>
      <c r="L1" s="7"/>
      <c r="M1" s="7"/>
      <c r="N1" s="7"/>
      <c r="O1" s="7"/>
      <c r="P1" s="7"/>
      <c r="Q1" s="7"/>
    </row>
    <row r="2" ht="25" customHeight="true" spans="1:10">
      <c r="A2" s="9" t="s">
        <v>1</v>
      </c>
      <c r="J2" s="40">
        <f>G13*67.3%</f>
        <v>5384</v>
      </c>
    </row>
    <row r="3" s="1" customFormat="true" ht="14" customHeight="true" spans="1:18">
      <c r="A3" s="10" t="s">
        <v>2</v>
      </c>
      <c r="B3" s="10" t="s">
        <v>3</v>
      </c>
      <c r="C3" s="11" t="s">
        <v>4</v>
      </c>
      <c r="D3" s="12" t="s">
        <v>5</v>
      </c>
      <c r="E3" s="24" t="s">
        <v>185</v>
      </c>
      <c r="F3" s="11" t="s">
        <v>7</v>
      </c>
      <c r="G3" s="25" t="s">
        <v>8</v>
      </c>
      <c r="H3" s="10" t="s">
        <v>9</v>
      </c>
      <c r="I3" s="41" t="s">
        <v>10</v>
      </c>
      <c r="J3" s="42"/>
      <c r="K3" s="43"/>
      <c r="L3" s="44" t="s">
        <v>11</v>
      </c>
      <c r="M3" s="44"/>
      <c r="N3" s="44"/>
      <c r="O3" s="72" t="s">
        <v>12</v>
      </c>
      <c r="P3" s="73"/>
      <c r="Q3" s="10" t="s">
        <v>14</v>
      </c>
      <c r="R3" s="82"/>
    </row>
    <row r="4" s="1" customFormat="true" ht="14" customHeight="true" spans="1:18">
      <c r="A4" s="13"/>
      <c r="B4" s="13"/>
      <c r="C4" s="13"/>
      <c r="D4" s="14"/>
      <c r="E4" s="26"/>
      <c r="F4" s="13"/>
      <c r="G4" s="26"/>
      <c r="H4" s="13"/>
      <c r="I4" s="45" t="s">
        <v>15</v>
      </c>
      <c r="J4" s="45" t="s">
        <v>16</v>
      </c>
      <c r="K4" s="45" t="s">
        <v>17</v>
      </c>
      <c r="L4" s="44" t="s">
        <v>18</v>
      </c>
      <c r="M4" s="44" t="s">
        <v>19</v>
      </c>
      <c r="N4" s="44" t="s">
        <v>20</v>
      </c>
      <c r="O4" s="44" t="s">
        <v>18</v>
      </c>
      <c r="P4" s="44" t="s">
        <v>19</v>
      </c>
      <c r="Q4" s="13"/>
      <c r="R4" s="82"/>
    </row>
    <row r="5" s="2" customFormat="true" ht="49" customHeight="true" spans="1:18">
      <c r="A5" s="15">
        <v>1</v>
      </c>
      <c r="B5" s="16" t="s">
        <v>186</v>
      </c>
      <c r="C5" s="16" t="s">
        <v>22</v>
      </c>
      <c r="D5" s="17" t="s">
        <v>187</v>
      </c>
      <c r="E5" s="27" t="s">
        <v>188</v>
      </c>
      <c r="F5" s="27" t="s">
        <v>35</v>
      </c>
      <c r="G5" s="28">
        <v>7000</v>
      </c>
      <c r="H5" s="29" t="s">
        <v>26</v>
      </c>
      <c r="I5" s="46">
        <v>8770</v>
      </c>
      <c r="J5" s="47">
        <v>1.2529</v>
      </c>
      <c r="K5" s="21" t="s">
        <v>27</v>
      </c>
      <c r="L5" s="48">
        <v>0</v>
      </c>
      <c r="M5" s="48">
        <v>613.9</v>
      </c>
      <c r="N5" s="74">
        <f t="shared" ref="N5:N66" si="0">SUM(L5:M5)</f>
        <v>613.9</v>
      </c>
      <c r="O5" s="75"/>
      <c r="P5" s="75">
        <f t="shared" ref="P5:P9" si="1">I5*7%</f>
        <v>613.9</v>
      </c>
      <c r="Q5" s="23" t="s">
        <v>43</v>
      </c>
      <c r="R5" s="83"/>
    </row>
    <row r="6" s="2" customFormat="true" ht="49" customHeight="true" spans="1:18">
      <c r="A6" s="18"/>
      <c r="B6" s="19"/>
      <c r="C6" s="19"/>
      <c r="D6" s="20"/>
      <c r="E6" s="27" t="s">
        <v>189</v>
      </c>
      <c r="F6" s="27"/>
      <c r="G6" s="28" t="s">
        <v>190</v>
      </c>
      <c r="H6" s="29"/>
      <c r="I6" s="46">
        <v>116</v>
      </c>
      <c r="J6" s="47">
        <v>2.32</v>
      </c>
      <c r="K6" s="21" t="s">
        <v>27</v>
      </c>
      <c r="L6" s="48"/>
      <c r="M6" s="48"/>
      <c r="N6" s="74">
        <f t="shared" si="0"/>
        <v>0</v>
      </c>
      <c r="O6" s="75"/>
      <c r="P6" s="75"/>
      <c r="Q6" s="23" t="s">
        <v>43</v>
      </c>
      <c r="R6" s="83"/>
    </row>
    <row r="7" s="2" customFormat="true" ht="49" customHeight="true" spans="1:18">
      <c r="A7" s="15">
        <v>2</v>
      </c>
      <c r="B7" s="16" t="s">
        <v>191</v>
      </c>
      <c r="C7" s="16" t="s">
        <v>22</v>
      </c>
      <c r="D7" s="17" t="s">
        <v>192</v>
      </c>
      <c r="E7" s="27" t="s">
        <v>193</v>
      </c>
      <c r="F7" s="30" t="s">
        <v>35</v>
      </c>
      <c r="G7" s="28">
        <v>5000</v>
      </c>
      <c r="H7" s="29" t="s">
        <v>26</v>
      </c>
      <c r="I7" s="49">
        <v>8649.79</v>
      </c>
      <c r="J7" s="47">
        <v>1.73</v>
      </c>
      <c r="K7" s="21" t="s">
        <v>27</v>
      </c>
      <c r="L7" s="48">
        <v>30.78</v>
      </c>
      <c r="M7" s="48">
        <v>605.49</v>
      </c>
      <c r="N7" s="74">
        <f t="shared" si="0"/>
        <v>636.27</v>
      </c>
      <c r="O7" s="75">
        <f>61.55*50%</f>
        <v>30.78</v>
      </c>
      <c r="P7" s="75">
        <f t="shared" si="1"/>
        <v>605.49</v>
      </c>
      <c r="Q7" s="23" t="s">
        <v>194</v>
      </c>
      <c r="R7" s="84"/>
    </row>
    <row r="8" s="2" customFormat="true" ht="49" customHeight="true" spans="1:18">
      <c r="A8" s="18"/>
      <c r="B8" s="19"/>
      <c r="C8" s="19"/>
      <c r="D8" s="20"/>
      <c r="E8" s="27" t="s">
        <v>195</v>
      </c>
      <c r="F8" s="27"/>
      <c r="G8" s="28" t="s">
        <v>196</v>
      </c>
      <c r="H8" s="29"/>
      <c r="I8" s="48">
        <v>11</v>
      </c>
      <c r="J8" s="47">
        <v>1.1</v>
      </c>
      <c r="K8" s="21" t="s">
        <v>27</v>
      </c>
      <c r="L8" s="48"/>
      <c r="M8" s="48"/>
      <c r="N8" s="74">
        <f t="shared" si="0"/>
        <v>0</v>
      </c>
      <c r="O8" s="75"/>
      <c r="P8" s="75"/>
      <c r="Q8" s="23" t="s">
        <v>43</v>
      </c>
      <c r="R8" s="84"/>
    </row>
    <row r="9" s="2" customFormat="true" ht="49" customHeight="true" spans="1:18">
      <c r="A9" s="15">
        <v>3</v>
      </c>
      <c r="B9" s="16" t="s">
        <v>197</v>
      </c>
      <c r="C9" s="16" t="s">
        <v>22</v>
      </c>
      <c r="D9" s="17" t="s">
        <v>198</v>
      </c>
      <c r="E9" s="27" t="s">
        <v>199</v>
      </c>
      <c r="F9" s="31" t="s">
        <v>35</v>
      </c>
      <c r="G9" s="28">
        <v>2500</v>
      </c>
      <c r="H9" s="29" t="s">
        <v>26</v>
      </c>
      <c r="I9" s="46">
        <v>4443.3</v>
      </c>
      <c r="J9" s="47">
        <v>1.7773</v>
      </c>
      <c r="K9" s="21" t="s">
        <v>27</v>
      </c>
      <c r="L9" s="48">
        <v>0</v>
      </c>
      <c r="M9" s="48">
        <v>311.03</v>
      </c>
      <c r="N9" s="74">
        <f t="shared" si="0"/>
        <v>311.03</v>
      </c>
      <c r="O9" s="75"/>
      <c r="P9" s="75">
        <f t="shared" si="1"/>
        <v>311.03</v>
      </c>
      <c r="Q9" s="23" t="s">
        <v>43</v>
      </c>
      <c r="R9" s="84"/>
    </row>
    <row r="10" s="2" customFormat="true" ht="49" customHeight="true" spans="1:18">
      <c r="A10" s="18"/>
      <c r="B10" s="19"/>
      <c r="C10" s="19"/>
      <c r="D10" s="20"/>
      <c r="E10" s="27" t="s">
        <v>200</v>
      </c>
      <c r="F10" s="27"/>
      <c r="G10" s="28">
        <v>3500</v>
      </c>
      <c r="H10" s="29" t="s">
        <v>26</v>
      </c>
      <c r="I10" s="46">
        <v>3698.86</v>
      </c>
      <c r="J10" s="47">
        <v>1.0568</v>
      </c>
      <c r="K10" s="21" t="s">
        <v>27</v>
      </c>
      <c r="L10" s="48"/>
      <c r="M10" s="48"/>
      <c r="N10" s="74">
        <f t="shared" si="0"/>
        <v>0</v>
      </c>
      <c r="O10" s="75"/>
      <c r="P10" s="75"/>
      <c r="Q10" s="23" t="s">
        <v>43</v>
      </c>
      <c r="R10" s="84"/>
    </row>
    <row r="11" s="3" customFormat="true" ht="49" customHeight="true" spans="1:18">
      <c r="A11" s="15">
        <v>4</v>
      </c>
      <c r="B11" s="16" t="s">
        <v>201</v>
      </c>
      <c r="C11" s="16" t="s">
        <v>22</v>
      </c>
      <c r="D11" s="17" t="s">
        <v>202</v>
      </c>
      <c r="E11" s="32" t="s">
        <v>203</v>
      </c>
      <c r="F11" s="33" t="s">
        <v>35</v>
      </c>
      <c r="G11" s="34">
        <v>6000</v>
      </c>
      <c r="H11" s="35" t="s">
        <v>26</v>
      </c>
      <c r="I11" s="50">
        <v>7098</v>
      </c>
      <c r="J11" s="51">
        <v>1.183</v>
      </c>
      <c r="K11" s="52" t="s">
        <v>27</v>
      </c>
      <c r="L11" s="53"/>
      <c r="M11" s="53">
        <v>354.9</v>
      </c>
      <c r="N11" s="74">
        <f t="shared" si="0"/>
        <v>354.9</v>
      </c>
      <c r="O11" s="53"/>
      <c r="P11" s="53">
        <f>I11*5%</f>
        <v>354.9</v>
      </c>
      <c r="Q11" s="23" t="s">
        <v>43</v>
      </c>
      <c r="R11" s="85"/>
    </row>
    <row r="12" s="3" customFormat="true" ht="49" customHeight="true" spans="1:18">
      <c r="A12" s="18"/>
      <c r="B12" s="19"/>
      <c r="C12" s="19"/>
      <c r="D12" s="20"/>
      <c r="E12" s="32" t="s">
        <v>204</v>
      </c>
      <c r="F12" s="36"/>
      <c r="G12" s="34">
        <v>15000</v>
      </c>
      <c r="H12" s="35" t="s">
        <v>26</v>
      </c>
      <c r="I12" s="50">
        <v>26630.89</v>
      </c>
      <c r="J12" s="51">
        <v>1.7754</v>
      </c>
      <c r="K12" s="52" t="s">
        <v>27</v>
      </c>
      <c r="L12" s="53"/>
      <c r="M12" s="53"/>
      <c r="N12" s="74">
        <f t="shared" si="0"/>
        <v>0</v>
      </c>
      <c r="O12" s="53"/>
      <c r="P12" s="53"/>
      <c r="Q12" s="86" t="s">
        <v>205</v>
      </c>
      <c r="R12" s="85"/>
    </row>
    <row r="13" s="2" customFormat="true" ht="49" customHeight="true" spans="1:18">
      <c r="A13" s="21">
        <v>5</v>
      </c>
      <c r="B13" s="22" t="s">
        <v>206</v>
      </c>
      <c r="C13" s="22" t="s">
        <v>22</v>
      </c>
      <c r="D13" s="23" t="s">
        <v>207</v>
      </c>
      <c r="E13" s="27" t="s">
        <v>208</v>
      </c>
      <c r="F13" s="37" t="s">
        <v>35</v>
      </c>
      <c r="G13" s="28">
        <v>8000</v>
      </c>
      <c r="H13" s="29" t="s">
        <v>26</v>
      </c>
      <c r="I13" s="54">
        <f>60987426.19/10000</f>
        <v>6098.74</v>
      </c>
      <c r="J13" s="55">
        <f t="shared" ref="J13:J18" si="2">I13/G13</f>
        <v>0.7623</v>
      </c>
      <c r="K13" s="56" t="s">
        <v>36</v>
      </c>
      <c r="L13" s="57">
        <v>0</v>
      </c>
      <c r="M13" s="57">
        <v>0</v>
      </c>
      <c r="N13" s="57">
        <f t="shared" si="0"/>
        <v>0</v>
      </c>
      <c r="O13" s="57">
        <v>0</v>
      </c>
      <c r="P13" s="57">
        <v>0</v>
      </c>
      <c r="Q13" s="87" t="s">
        <v>209</v>
      </c>
      <c r="R13" s="83"/>
    </row>
    <row r="14" s="2" customFormat="true" ht="49" customHeight="true" spans="1:18">
      <c r="A14" s="15">
        <v>6</v>
      </c>
      <c r="B14" s="16" t="s">
        <v>210</v>
      </c>
      <c r="C14" s="16" t="s">
        <v>22</v>
      </c>
      <c r="D14" s="17" t="s">
        <v>211</v>
      </c>
      <c r="E14" s="27" t="s">
        <v>212</v>
      </c>
      <c r="F14" s="38" t="s">
        <v>25</v>
      </c>
      <c r="G14" s="28">
        <v>4000</v>
      </c>
      <c r="H14" s="29" t="s">
        <v>26</v>
      </c>
      <c r="I14" s="49">
        <v>5122</v>
      </c>
      <c r="J14" s="47">
        <v>1.2805</v>
      </c>
      <c r="K14" s="21" t="s">
        <v>27</v>
      </c>
      <c r="L14" s="48">
        <v>74.92</v>
      </c>
      <c r="M14" s="48">
        <v>256.1</v>
      </c>
      <c r="N14" s="74">
        <f t="shared" si="0"/>
        <v>331.02</v>
      </c>
      <c r="O14" s="75">
        <f>149.84*50%</f>
        <v>74.92</v>
      </c>
      <c r="P14" s="75">
        <f>I14*5%</f>
        <v>256.1</v>
      </c>
      <c r="Q14" s="23" t="s">
        <v>43</v>
      </c>
      <c r="R14" s="83"/>
    </row>
    <row r="15" s="2" customFormat="true" ht="49" customHeight="true" spans="1:18">
      <c r="A15" s="18"/>
      <c r="B15" s="19"/>
      <c r="C15" s="19"/>
      <c r="D15" s="20"/>
      <c r="E15" s="27" t="s">
        <v>213</v>
      </c>
      <c r="F15" s="38"/>
      <c r="G15" s="28">
        <v>247800</v>
      </c>
      <c r="H15" s="29" t="s">
        <v>26</v>
      </c>
      <c r="I15" s="49"/>
      <c r="J15" s="47"/>
      <c r="K15" s="21"/>
      <c r="L15" s="48"/>
      <c r="M15" s="48"/>
      <c r="N15" s="74">
        <f t="shared" si="0"/>
        <v>0</v>
      </c>
      <c r="O15" s="75"/>
      <c r="P15" s="75"/>
      <c r="Q15" s="86" t="s">
        <v>205</v>
      </c>
      <c r="R15" s="83"/>
    </row>
    <row r="16" s="2" customFormat="true" ht="49" customHeight="true" spans="1:18">
      <c r="A16" s="15">
        <v>7</v>
      </c>
      <c r="B16" s="16" t="s">
        <v>214</v>
      </c>
      <c r="C16" s="16" t="s">
        <v>22</v>
      </c>
      <c r="D16" s="17" t="s">
        <v>215</v>
      </c>
      <c r="E16" s="27" t="s">
        <v>216</v>
      </c>
      <c r="F16" s="27" t="s">
        <v>25</v>
      </c>
      <c r="G16" s="28">
        <v>3000</v>
      </c>
      <c r="H16" s="29" t="s">
        <v>26</v>
      </c>
      <c r="I16" s="49">
        <v>3162.25</v>
      </c>
      <c r="J16" s="47">
        <f t="shared" si="2"/>
        <v>1.0541</v>
      </c>
      <c r="K16" s="21" t="s">
        <v>27</v>
      </c>
      <c r="L16" s="48">
        <v>32.25</v>
      </c>
      <c r="M16" s="48">
        <f>I16*0.05</f>
        <v>158.11</v>
      </c>
      <c r="N16" s="76">
        <f t="shared" si="0"/>
        <v>190.36</v>
      </c>
      <c r="O16" s="75">
        <f>L16</f>
        <v>32.25</v>
      </c>
      <c r="P16" s="75">
        <f>M16</f>
        <v>158.11</v>
      </c>
      <c r="Q16" s="23"/>
      <c r="R16" s="83"/>
    </row>
    <row r="17" s="2" customFormat="true" ht="49" customHeight="true" spans="1:18">
      <c r="A17" s="18"/>
      <c r="B17" s="19"/>
      <c r="C17" s="19"/>
      <c r="D17" s="20"/>
      <c r="E17" s="27" t="s">
        <v>217</v>
      </c>
      <c r="F17" s="27"/>
      <c r="G17" s="28" t="s">
        <v>218</v>
      </c>
      <c r="H17" s="29"/>
      <c r="I17" s="49"/>
      <c r="J17" s="47"/>
      <c r="K17" s="21" t="s">
        <v>27</v>
      </c>
      <c r="L17" s="48"/>
      <c r="M17" s="48"/>
      <c r="N17" s="76">
        <f t="shared" si="0"/>
        <v>0</v>
      </c>
      <c r="O17" s="75"/>
      <c r="P17" s="75"/>
      <c r="Q17" s="23"/>
      <c r="R17" s="83"/>
    </row>
    <row r="18" s="2" customFormat="true" ht="49" customHeight="true" spans="1:18">
      <c r="A18" s="15">
        <v>8</v>
      </c>
      <c r="B18" s="16" t="s">
        <v>219</v>
      </c>
      <c r="C18" s="16" t="s">
        <v>22</v>
      </c>
      <c r="D18" s="17" t="s">
        <v>220</v>
      </c>
      <c r="E18" s="27" t="s">
        <v>221</v>
      </c>
      <c r="F18" s="30" t="s">
        <v>35</v>
      </c>
      <c r="G18" s="28">
        <v>5000</v>
      </c>
      <c r="H18" s="29" t="s">
        <v>26</v>
      </c>
      <c r="I18" s="49">
        <v>7890</v>
      </c>
      <c r="J18" s="47">
        <f t="shared" si="2"/>
        <v>1.578</v>
      </c>
      <c r="K18" s="21" t="s">
        <v>27</v>
      </c>
      <c r="L18" s="48" t="s">
        <v>222</v>
      </c>
      <c r="M18" s="48">
        <f>I18*0.05</f>
        <v>394.5</v>
      </c>
      <c r="N18" s="76">
        <f t="shared" si="0"/>
        <v>394.5</v>
      </c>
      <c r="O18" s="48" t="s">
        <v>222</v>
      </c>
      <c r="P18" s="48">
        <v>394.5</v>
      </c>
      <c r="Q18" s="23"/>
      <c r="R18" s="83"/>
    </row>
    <row r="19" s="2" customFormat="true" ht="49" customHeight="true" spans="1:18">
      <c r="A19" s="18"/>
      <c r="B19" s="19"/>
      <c r="C19" s="19"/>
      <c r="D19" s="20"/>
      <c r="E19" s="27" t="s">
        <v>223</v>
      </c>
      <c r="F19" s="27"/>
      <c r="G19" s="28" t="s">
        <v>224</v>
      </c>
      <c r="H19" s="29"/>
      <c r="I19" s="49"/>
      <c r="J19" s="47"/>
      <c r="K19" s="21" t="s">
        <v>27</v>
      </c>
      <c r="L19" s="48"/>
      <c r="N19" s="76">
        <f t="shared" si="0"/>
        <v>0</v>
      </c>
      <c r="O19" s="75"/>
      <c r="P19" s="75"/>
      <c r="Q19" s="23"/>
      <c r="R19" s="83"/>
    </row>
    <row r="20" s="2" customFormat="true" ht="49" customHeight="true" spans="1:18">
      <c r="A20" s="15">
        <v>9</v>
      </c>
      <c r="B20" s="16" t="s">
        <v>225</v>
      </c>
      <c r="C20" s="16" t="s">
        <v>22</v>
      </c>
      <c r="D20" s="17" t="s">
        <v>226</v>
      </c>
      <c r="E20" s="27" t="s">
        <v>227</v>
      </c>
      <c r="F20" s="27"/>
      <c r="G20" s="28">
        <v>5100</v>
      </c>
      <c r="H20" s="29" t="s">
        <v>26</v>
      </c>
      <c r="I20" s="49"/>
      <c r="J20" s="47"/>
      <c r="K20" s="21"/>
      <c r="L20" s="48"/>
      <c r="M20" s="48"/>
      <c r="N20" s="76">
        <f t="shared" si="0"/>
        <v>0</v>
      </c>
      <c r="O20" s="75"/>
      <c r="P20" s="75"/>
      <c r="Q20" s="23"/>
      <c r="R20" s="83"/>
    </row>
    <row r="21" s="2" customFormat="true" ht="49" customHeight="true" spans="1:18">
      <c r="A21" s="18"/>
      <c r="B21" s="19"/>
      <c r="C21" s="19"/>
      <c r="D21" s="20"/>
      <c r="E21" s="27" t="s">
        <v>228</v>
      </c>
      <c r="F21" s="27"/>
      <c r="G21" s="28">
        <v>8000</v>
      </c>
      <c r="H21" s="29" t="s">
        <v>26</v>
      </c>
      <c r="I21" s="49"/>
      <c r="J21" s="47"/>
      <c r="K21" s="21"/>
      <c r="L21" s="48"/>
      <c r="M21" s="48"/>
      <c r="N21" s="76">
        <f t="shared" si="0"/>
        <v>0</v>
      </c>
      <c r="O21" s="75"/>
      <c r="P21" s="75"/>
      <c r="Q21" s="23"/>
      <c r="R21" s="83"/>
    </row>
    <row r="22" s="2" customFormat="true" ht="49" customHeight="true" spans="1:18">
      <c r="A22" s="15">
        <v>10</v>
      </c>
      <c r="B22" s="16" t="s">
        <v>229</v>
      </c>
      <c r="C22" s="16" t="s">
        <v>22</v>
      </c>
      <c r="D22" s="17" t="s">
        <v>230</v>
      </c>
      <c r="E22" s="27" t="s">
        <v>231</v>
      </c>
      <c r="F22" s="31" t="s">
        <v>35</v>
      </c>
      <c r="G22" s="28">
        <v>5000</v>
      </c>
      <c r="H22" s="29" t="s">
        <v>26</v>
      </c>
      <c r="I22" s="49">
        <v>7279.98</v>
      </c>
      <c r="J22" s="47">
        <v>1.456</v>
      </c>
      <c r="K22" s="21" t="s">
        <v>27</v>
      </c>
      <c r="L22" s="48">
        <v>6.44</v>
      </c>
      <c r="M22" s="48">
        <v>364</v>
      </c>
      <c r="N22" s="74">
        <f t="shared" si="0"/>
        <v>370.44</v>
      </c>
      <c r="O22" s="75">
        <f>12.88*50%</f>
        <v>6.44</v>
      </c>
      <c r="P22" s="75">
        <f>I22*5%</f>
        <v>364</v>
      </c>
      <c r="Q22" s="23" t="s">
        <v>43</v>
      </c>
      <c r="R22" s="83"/>
    </row>
    <row r="23" s="2" customFormat="true" ht="49" customHeight="true" spans="1:18">
      <c r="A23" s="18"/>
      <c r="B23" s="19"/>
      <c r="C23" s="19"/>
      <c r="D23" s="20"/>
      <c r="E23" s="27" t="s">
        <v>232</v>
      </c>
      <c r="F23" s="27"/>
      <c r="G23" s="28" t="s">
        <v>233</v>
      </c>
      <c r="H23" s="29"/>
      <c r="I23" s="49">
        <v>31</v>
      </c>
      <c r="J23" s="47">
        <v>1.0333</v>
      </c>
      <c r="K23" s="21" t="s">
        <v>27</v>
      </c>
      <c r="L23" s="48"/>
      <c r="M23" s="48"/>
      <c r="N23" s="74">
        <f t="shared" si="0"/>
        <v>0</v>
      </c>
      <c r="O23" s="75"/>
      <c r="P23" s="75"/>
      <c r="Q23" s="23" t="s">
        <v>43</v>
      </c>
      <c r="R23" s="83"/>
    </row>
    <row r="24" s="2" customFormat="true" ht="49" customHeight="true" spans="1:18">
      <c r="A24" s="15">
        <v>11</v>
      </c>
      <c r="B24" s="16" t="s">
        <v>234</v>
      </c>
      <c r="C24" s="16" t="s">
        <v>22</v>
      </c>
      <c r="D24" s="17" t="s">
        <v>235</v>
      </c>
      <c r="E24" s="27" t="s">
        <v>236</v>
      </c>
      <c r="F24" s="27"/>
      <c r="G24" s="28">
        <v>2500</v>
      </c>
      <c r="H24" s="29" t="s">
        <v>26</v>
      </c>
      <c r="I24" s="49"/>
      <c r="J24" s="47"/>
      <c r="K24" s="21"/>
      <c r="L24" s="48"/>
      <c r="M24" s="48"/>
      <c r="N24" s="74">
        <f t="shared" si="0"/>
        <v>0</v>
      </c>
      <c r="O24" s="75"/>
      <c r="P24" s="75"/>
      <c r="Q24" s="23" t="s">
        <v>237</v>
      </c>
      <c r="R24" s="83"/>
    </row>
    <row r="25" s="2" customFormat="true" ht="49" customHeight="true" spans="1:18">
      <c r="A25" s="18"/>
      <c r="B25" s="19"/>
      <c r="C25" s="19"/>
      <c r="D25" s="20"/>
      <c r="E25" s="27" t="s">
        <v>238</v>
      </c>
      <c r="F25" s="27"/>
      <c r="G25" s="28">
        <v>26000</v>
      </c>
      <c r="H25" s="29" t="s">
        <v>26</v>
      </c>
      <c r="I25" s="49"/>
      <c r="J25" s="47"/>
      <c r="K25" s="21"/>
      <c r="L25" s="48"/>
      <c r="M25" s="48"/>
      <c r="N25" s="74">
        <f t="shared" si="0"/>
        <v>0</v>
      </c>
      <c r="O25" s="75"/>
      <c r="P25" s="75"/>
      <c r="Q25" s="23" t="s">
        <v>237</v>
      </c>
      <c r="R25" s="83"/>
    </row>
    <row r="26" s="2" customFormat="true" ht="49" customHeight="true" spans="1:18">
      <c r="A26" s="15">
        <v>12</v>
      </c>
      <c r="B26" s="16" t="s">
        <v>239</v>
      </c>
      <c r="C26" s="16" t="s">
        <v>22</v>
      </c>
      <c r="D26" s="17" t="s">
        <v>240</v>
      </c>
      <c r="E26" s="27" t="s">
        <v>241</v>
      </c>
      <c r="F26" s="27" t="s">
        <v>35</v>
      </c>
      <c r="G26" s="28">
        <v>2000</v>
      </c>
      <c r="H26" s="29" t="s">
        <v>26</v>
      </c>
      <c r="I26" s="49">
        <v>2133</v>
      </c>
      <c r="J26" s="47">
        <v>1.0665</v>
      </c>
      <c r="K26" s="21" t="s">
        <v>27</v>
      </c>
      <c r="L26" s="48">
        <v>0</v>
      </c>
      <c r="M26" s="48">
        <v>106.65</v>
      </c>
      <c r="N26" s="74">
        <f t="shared" si="0"/>
        <v>106.65</v>
      </c>
      <c r="O26" s="75">
        <v>0</v>
      </c>
      <c r="P26" s="75">
        <f>I26*5%</f>
        <v>106.65</v>
      </c>
      <c r="Q26" s="23" t="s">
        <v>43</v>
      </c>
      <c r="R26" s="83"/>
    </row>
    <row r="27" s="2" customFormat="true" ht="49" customHeight="true" spans="1:18">
      <c r="A27" s="18"/>
      <c r="B27" s="19"/>
      <c r="C27" s="19"/>
      <c r="D27" s="20"/>
      <c r="E27" s="27" t="s">
        <v>242</v>
      </c>
      <c r="F27" s="27"/>
      <c r="G27" s="28">
        <v>8500</v>
      </c>
      <c r="H27" s="29" t="s">
        <v>26</v>
      </c>
      <c r="I27" s="49">
        <v>10205</v>
      </c>
      <c r="J27" s="47">
        <v>1.2006</v>
      </c>
      <c r="K27" s="21" t="s">
        <v>27</v>
      </c>
      <c r="L27" s="48"/>
      <c r="M27" s="48"/>
      <c r="N27" s="74">
        <f t="shared" si="0"/>
        <v>0</v>
      </c>
      <c r="O27" s="75"/>
      <c r="P27" s="75"/>
      <c r="Q27" s="23" t="s">
        <v>43</v>
      </c>
      <c r="R27" s="83"/>
    </row>
    <row r="28" s="2" customFormat="true" ht="49" customHeight="true" spans="1:18">
      <c r="A28" s="15">
        <v>13</v>
      </c>
      <c r="B28" s="16" t="s">
        <v>243</v>
      </c>
      <c r="C28" s="16" t="s">
        <v>22</v>
      </c>
      <c r="D28" s="17" t="s">
        <v>244</v>
      </c>
      <c r="E28" s="27" t="s">
        <v>245</v>
      </c>
      <c r="F28" s="27"/>
      <c r="G28" s="28">
        <v>2000</v>
      </c>
      <c r="H28" s="29" t="s">
        <v>26</v>
      </c>
      <c r="I28" s="49">
        <v>2120.28</v>
      </c>
      <c r="J28" s="47">
        <v>1.061</v>
      </c>
      <c r="K28" s="21" t="s">
        <v>27</v>
      </c>
      <c r="L28" s="48"/>
      <c r="M28" s="48">
        <v>106.1</v>
      </c>
      <c r="N28" s="74">
        <f t="shared" si="0"/>
        <v>106.1</v>
      </c>
      <c r="O28" s="75"/>
      <c r="P28" s="75">
        <f>I28*5%</f>
        <v>106.01</v>
      </c>
      <c r="Q28" s="23" t="s">
        <v>43</v>
      </c>
      <c r="R28" s="83"/>
    </row>
    <row r="29" s="2" customFormat="true" ht="49" customHeight="true" spans="1:18">
      <c r="A29" s="18"/>
      <c r="B29" s="19"/>
      <c r="C29" s="19"/>
      <c r="D29" s="20"/>
      <c r="E29" s="27" t="s">
        <v>246</v>
      </c>
      <c r="F29" s="27"/>
      <c r="G29" s="28">
        <v>29000</v>
      </c>
      <c r="H29" s="29" t="s">
        <v>26</v>
      </c>
      <c r="I29" s="49">
        <v>33829.98</v>
      </c>
      <c r="J29" s="47">
        <v>1.1666</v>
      </c>
      <c r="K29" s="21" t="s">
        <v>27</v>
      </c>
      <c r="L29" s="48"/>
      <c r="M29" s="48"/>
      <c r="N29" s="74">
        <f t="shared" si="0"/>
        <v>0</v>
      </c>
      <c r="O29" s="75"/>
      <c r="P29" s="75"/>
      <c r="Q29" s="23" t="s">
        <v>43</v>
      </c>
      <c r="R29" s="83"/>
    </row>
    <row r="30" s="2" customFormat="true" ht="56" customHeight="true" spans="1:18">
      <c r="A30" s="15">
        <v>14</v>
      </c>
      <c r="B30" s="16" t="s">
        <v>247</v>
      </c>
      <c r="C30" s="16" t="s">
        <v>22</v>
      </c>
      <c r="D30" s="17" t="s">
        <v>248</v>
      </c>
      <c r="E30" s="27" t="s">
        <v>249</v>
      </c>
      <c r="F30" s="31" t="s">
        <v>35</v>
      </c>
      <c r="G30" s="28">
        <v>4000</v>
      </c>
      <c r="H30" s="29" t="s">
        <v>26</v>
      </c>
      <c r="I30" s="49">
        <v>4584.76</v>
      </c>
      <c r="J30" s="47">
        <f t="shared" ref="J30:J34" si="3">I30/G30</f>
        <v>1.1462</v>
      </c>
      <c r="K30" s="21" t="s">
        <v>27</v>
      </c>
      <c r="L30" s="48">
        <v>114.03</v>
      </c>
      <c r="M30" s="48">
        <f>I30*0.05</f>
        <v>229.24</v>
      </c>
      <c r="N30" s="76">
        <f t="shared" si="0"/>
        <v>343.27</v>
      </c>
      <c r="O30" s="48">
        <v>114.03</v>
      </c>
      <c r="P30" s="48">
        <v>229.24</v>
      </c>
      <c r="Q30" s="23"/>
      <c r="R30" s="83"/>
    </row>
    <row r="31" s="2" customFormat="true" ht="56" customHeight="true" spans="1:18">
      <c r="A31" s="18"/>
      <c r="B31" s="19"/>
      <c r="C31" s="19"/>
      <c r="D31" s="20"/>
      <c r="E31" s="27" t="s">
        <v>250</v>
      </c>
      <c r="F31" s="27"/>
      <c r="G31" s="28" t="s">
        <v>251</v>
      </c>
      <c r="H31" s="29"/>
      <c r="I31" s="49"/>
      <c r="J31" s="47"/>
      <c r="K31" s="21" t="s">
        <v>27</v>
      </c>
      <c r="L31" s="48"/>
      <c r="M31" s="48"/>
      <c r="N31" s="76">
        <f t="shared" si="0"/>
        <v>0</v>
      </c>
      <c r="O31" s="75"/>
      <c r="P31" s="75"/>
      <c r="Q31" s="23"/>
      <c r="R31" s="83"/>
    </row>
    <row r="32" s="2" customFormat="true" ht="49" customHeight="true" spans="1:18">
      <c r="A32" s="15">
        <v>15</v>
      </c>
      <c r="B32" s="16" t="s">
        <v>252</v>
      </c>
      <c r="C32" s="16" t="s">
        <v>101</v>
      </c>
      <c r="D32" s="17" t="s">
        <v>253</v>
      </c>
      <c r="E32" s="27" t="s">
        <v>254</v>
      </c>
      <c r="F32" s="38" t="s">
        <v>25</v>
      </c>
      <c r="G32" s="28">
        <v>6000</v>
      </c>
      <c r="H32" s="29" t="s">
        <v>26</v>
      </c>
      <c r="I32" s="58">
        <v>6091</v>
      </c>
      <c r="J32" s="59">
        <f t="shared" si="3"/>
        <v>1.0152</v>
      </c>
      <c r="K32" s="60" t="s">
        <v>27</v>
      </c>
      <c r="L32" s="61">
        <v>62.16</v>
      </c>
      <c r="M32" s="61">
        <f>I32*0.05</f>
        <v>304.55</v>
      </c>
      <c r="N32" s="61">
        <f t="shared" si="0"/>
        <v>366.71</v>
      </c>
      <c r="O32" s="77" t="s">
        <v>255</v>
      </c>
      <c r="P32" s="78" t="s">
        <v>256</v>
      </c>
      <c r="Q32" s="88"/>
      <c r="R32" s="83"/>
    </row>
    <row r="33" s="2" customFormat="true" ht="49" customHeight="true" spans="1:18">
      <c r="A33" s="18"/>
      <c r="B33" s="19"/>
      <c r="C33" s="19"/>
      <c r="D33" s="20"/>
      <c r="E33" s="27" t="s">
        <v>257</v>
      </c>
      <c r="F33" s="38"/>
      <c r="G33" s="28" t="s">
        <v>258</v>
      </c>
      <c r="H33" s="29"/>
      <c r="I33" s="58">
        <v>120</v>
      </c>
      <c r="J33" s="59">
        <f>I33/100</f>
        <v>1.2</v>
      </c>
      <c r="K33" s="60" t="s">
        <v>27</v>
      </c>
      <c r="L33" s="61"/>
      <c r="M33" s="61"/>
      <c r="N33" s="61">
        <f t="shared" si="0"/>
        <v>0</v>
      </c>
      <c r="O33" s="78"/>
      <c r="P33" s="78"/>
      <c r="Q33" s="88"/>
      <c r="R33" s="83"/>
    </row>
    <row r="34" s="2" customFormat="true" ht="49" customHeight="true" spans="1:18">
      <c r="A34" s="15">
        <v>16</v>
      </c>
      <c r="B34" s="16" t="s">
        <v>259</v>
      </c>
      <c r="C34" s="16" t="s">
        <v>101</v>
      </c>
      <c r="D34" s="17" t="s">
        <v>260</v>
      </c>
      <c r="E34" s="27" t="s">
        <v>261</v>
      </c>
      <c r="F34" s="27" t="s">
        <v>25</v>
      </c>
      <c r="G34" s="28">
        <v>3000</v>
      </c>
      <c r="H34" s="29" t="s">
        <v>26</v>
      </c>
      <c r="I34" s="62">
        <v>3008</v>
      </c>
      <c r="J34" s="63">
        <f t="shared" si="3"/>
        <v>1.0027</v>
      </c>
      <c r="K34" s="64" t="s">
        <v>27</v>
      </c>
      <c r="L34" s="65"/>
      <c r="M34" s="65">
        <f>ROUND(I34*5%,2)</f>
        <v>150.4</v>
      </c>
      <c r="N34" s="65">
        <f t="shared" si="0"/>
        <v>150.4</v>
      </c>
      <c r="O34" s="79"/>
      <c r="P34" s="79" t="s">
        <v>262</v>
      </c>
      <c r="Q34" s="30"/>
      <c r="R34" s="83"/>
    </row>
    <row r="35" s="2" customFormat="true" ht="49" customHeight="true" spans="1:18">
      <c r="A35" s="18"/>
      <c r="B35" s="19"/>
      <c r="C35" s="19"/>
      <c r="D35" s="20"/>
      <c r="E35" s="27" t="s">
        <v>263</v>
      </c>
      <c r="F35" s="27"/>
      <c r="G35" s="28" t="s">
        <v>264</v>
      </c>
      <c r="H35" s="29"/>
      <c r="I35" s="66">
        <v>18</v>
      </c>
      <c r="J35" s="67">
        <f>I35/10</f>
        <v>1.8</v>
      </c>
      <c r="K35" s="68" t="s">
        <v>27</v>
      </c>
      <c r="L35" s="69"/>
      <c r="M35" s="69"/>
      <c r="N35" s="69">
        <f t="shared" si="0"/>
        <v>0</v>
      </c>
      <c r="O35" s="80"/>
      <c r="P35" s="80"/>
      <c r="Q35" s="89"/>
      <c r="R35" s="83"/>
    </row>
    <row r="36" s="2" customFormat="true" ht="49" customHeight="true" spans="1:18">
      <c r="A36" s="15">
        <v>17</v>
      </c>
      <c r="B36" s="16" t="s">
        <v>265</v>
      </c>
      <c r="C36" s="16" t="s">
        <v>101</v>
      </c>
      <c r="D36" s="17" t="s">
        <v>266</v>
      </c>
      <c r="E36" s="27" t="s">
        <v>267</v>
      </c>
      <c r="F36" s="27" t="s">
        <v>35</v>
      </c>
      <c r="G36" s="28">
        <v>2600</v>
      </c>
      <c r="H36" s="29" t="s">
        <v>26</v>
      </c>
      <c r="I36" s="62">
        <v>2699</v>
      </c>
      <c r="J36" s="63">
        <f t="shared" ref="J36:J40" si="4">I36/G36</f>
        <v>1.0381</v>
      </c>
      <c r="K36" s="64" t="s">
        <v>27</v>
      </c>
      <c r="L36" s="65">
        <v>15.14</v>
      </c>
      <c r="M36" s="65">
        <f>ROUND(I36*5%,2)</f>
        <v>134.95</v>
      </c>
      <c r="N36" s="65">
        <f t="shared" si="0"/>
        <v>150.09</v>
      </c>
      <c r="O36" s="79" t="s">
        <v>268</v>
      </c>
      <c r="P36" s="79" t="s">
        <v>269</v>
      </c>
      <c r="Q36" s="90" t="s">
        <v>270</v>
      </c>
      <c r="R36" s="83"/>
    </row>
    <row r="37" s="2" customFormat="true" ht="49" customHeight="true" spans="1:18">
      <c r="A37" s="18"/>
      <c r="B37" s="19"/>
      <c r="C37" s="19"/>
      <c r="D37" s="20"/>
      <c r="E37" s="27" t="s">
        <v>271</v>
      </c>
      <c r="F37" s="27"/>
      <c r="G37" s="28" t="s">
        <v>272</v>
      </c>
      <c r="H37" s="29"/>
      <c r="I37" s="66"/>
      <c r="J37" s="67"/>
      <c r="K37" s="68"/>
      <c r="L37" s="69"/>
      <c r="M37" s="69"/>
      <c r="N37" s="69">
        <f t="shared" si="0"/>
        <v>0</v>
      </c>
      <c r="O37" s="80"/>
      <c r="P37" s="80"/>
      <c r="Q37" s="91"/>
      <c r="R37" s="83"/>
    </row>
    <row r="38" s="2" customFormat="true" ht="49" customHeight="true" spans="1:18">
      <c r="A38" s="15">
        <v>18</v>
      </c>
      <c r="B38" s="16" t="s">
        <v>273</v>
      </c>
      <c r="C38" s="16" t="s">
        <v>22</v>
      </c>
      <c r="D38" s="17" t="s">
        <v>274</v>
      </c>
      <c r="E38" s="27" t="s">
        <v>275</v>
      </c>
      <c r="F38" s="31" t="s">
        <v>35</v>
      </c>
      <c r="G38" s="28">
        <v>30000</v>
      </c>
      <c r="H38" s="29" t="s">
        <v>26</v>
      </c>
      <c r="I38" s="49">
        <v>70030.42</v>
      </c>
      <c r="J38" s="47">
        <f t="shared" si="4"/>
        <v>2.3343</v>
      </c>
      <c r="K38" s="21" t="s">
        <v>27</v>
      </c>
      <c r="L38" s="48">
        <v>0</v>
      </c>
      <c r="M38" s="48">
        <v>1500</v>
      </c>
      <c r="N38" s="76">
        <f t="shared" si="0"/>
        <v>1500</v>
      </c>
      <c r="O38" s="75">
        <v>24.42</v>
      </c>
      <c r="P38" s="75">
        <f>I38*0.05</f>
        <v>3501.52</v>
      </c>
      <c r="Q38" s="23" t="s">
        <v>28</v>
      </c>
      <c r="R38" s="83"/>
    </row>
    <row r="39" s="2" customFormat="true" ht="49" customHeight="true" spans="1:18">
      <c r="A39" s="18"/>
      <c r="B39" s="19"/>
      <c r="C39" s="19"/>
      <c r="D39" s="20"/>
      <c r="E39" s="27" t="s">
        <v>276</v>
      </c>
      <c r="F39" s="27"/>
      <c r="G39" s="28" t="s">
        <v>277</v>
      </c>
      <c r="H39" s="29"/>
      <c r="I39" s="49">
        <v>323</v>
      </c>
      <c r="J39" s="47">
        <f>I39/200</f>
        <v>1.615</v>
      </c>
      <c r="K39" s="21" t="s">
        <v>27</v>
      </c>
      <c r="L39" s="48"/>
      <c r="M39" s="48"/>
      <c r="N39" s="76">
        <f t="shared" si="0"/>
        <v>0</v>
      </c>
      <c r="O39" s="75"/>
      <c r="P39" s="75"/>
      <c r="Q39" s="23"/>
      <c r="R39" s="83"/>
    </row>
    <row r="40" s="2" customFormat="true" ht="49" customHeight="true" spans="1:18">
      <c r="A40" s="15">
        <v>19</v>
      </c>
      <c r="B40" s="16" t="s">
        <v>278</v>
      </c>
      <c r="C40" s="16" t="s">
        <v>22</v>
      </c>
      <c r="D40" s="17" t="s">
        <v>279</v>
      </c>
      <c r="E40" s="27" t="s">
        <v>280</v>
      </c>
      <c r="F40" s="30" t="s">
        <v>35</v>
      </c>
      <c r="G40" s="28">
        <v>48000</v>
      </c>
      <c r="H40" s="29" t="s">
        <v>26</v>
      </c>
      <c r="I40" s="49">
        <v>87184.09</v>
      </c>
      <c r="J40" s="47">
        <f t="shared" si="4"/>
        <v>1.8163</v>
      </c>
      <c r="K40" s="21" t="s">
        <v>27</v>
      </c>
      <c r="L40" s="48">
        <v>0</v>
      </c>
      <c r="M40" s="48">
        <v>1500</v>
      </c>
      <c r="N40" s="76">
        <f t="shared" si="0"/>
        <v>1500</v>
      </c>
      <c r="O40" s="75">
        <v>0</v>
      </c>
      <c r="P40" s="75">
        <f>I40*0.05</f>
        <v>4359.2</v>
      </c>
      <c r="Q40" s="23" t="s">
        <v>28</v>
      </c>
      <c r="R40" s="83"/>
    </row>
    <row r="41" s="2" customFormat="true" ht="49" customHeight="true" spans="1:18">
      <c r="A41" s="18"/>
      <c r="B41" s="19"/>
      <c r="C41" s="19"/>
      <c r="D41" s="20"/>
      <c r="E41" s="27" t="s">
        <v>281</v>
      </c>
      <c r="F41" s="27"/>
      <c r="G41" s="28" t="s">
        <v>282</v>
      </c>
      <c r="H41" s="29"/>
      <c r="I41" s="49"/>
      <c r="J41" s="47"/>
      <c r="K41" s="21" t="s">
        <v>27</v>
      </c>
      <c r="L41" s="48"/>
      <c r="M41" s="48"/>
      <c r="N41" s="76">
        <f t="shared" si="0"/>
        <v>0</v>
      </c>
      <c r="O41" s="75"/>
      <c r="P41" s="75"/>
      <c r="Q41" s="23"/>
      <c r="R41" s="83"/>
    </row>
    <row r="42" s="2" customFormat="true" ht="49" customHeight="true" spans="1:18">
      <c r="A42" s="21">
        <v>20</v>
      </c>
      <c r="B42" s="22" t="s">
        <v>283</v>
      </c>
      <c r="C42" s="22" t="s">
        <v>161</v>
      </c>
      <c r="D42" s="23" t="s">
        <v>284</v>
      </c>
      <c r="E42" s="27" t="s">
        <v>285</v>
      </c>
      <c r="F42" s="31" t="s">
        <v>35</v>
      </c>
      <c r="G42" s="28">
        <v>25000</v>
      </c>
      <c r="H42" s="29" t="s">
        <v>26</v>
      </c>
      <c r="I42" s="54">
        <v>33987.98</v>
      </c>
      <c r="J42" s="55">
        <v>1.3595</v>
      </c>
      <c r="K42" s="64" t="s">
        <v>27</v>
      </c>
      <c r="L42" s="65"/>
      <c r="M42" s="65">
        <v>1500</v>
      </c>
      <c r="N42" s="65">
        <f t="shared" si="0"/>
        <v>1500</v>
      </c>
      <c r="O42" s="79"/>
      <c r="P42" s="79"/>
      <c r="Q42" s="30"/>
      <c r="R42" s="83"/>
    </row>
    <row r="43" s="2" customFormat="true" ht="49" customHeight="true" spans="1:18">
      <c r="A43" s="15">
        <v>21</v>
      </c>
      <c r="B43" s="16" t="s">
        <v>286</v>
      </c>
      <c r="C43" s="16" t="s">
        <v>101</v>
      </c>
      <c r="D43" s="17" t="s">
        <v>287</v>
      </c>
      <c r="E43" s="27" t="s">
        <v>288</v>
      </c>
      <c r="F43" s="27" t="s">
        <v>35</v>
      </c>
      <c r="G43" s="28">
        <v>15000</v>
      </c>
      <c r="H43" s="29" t="s">
        <v>26</v>
      </c>
      <c r="I43" s="62">
        <v>19698.77</v>
      </c>
      <c r="J43" s="63">
        <f>ROUND(I43/G43,2)</f>
        <v>1.31</v>
      </c>
      <c r="K43" s="64" t="s">
        <v>27</v>
      </c>
      <c r="L43" s="65">
        <v>106.38</v>
      </c>
      <c r="M43" s="65">
        <v>984.93</v>
      </c>
      <c r="N43" s="65">
        <f t="shared" si="0"/>
        <v>1091.31</v>
      </c>
      <c r="O43" s="81" t="s">
        <v>289</v>
      </c>
      <c r="P43" s="79" t="s">
        <v>290</v>
      </c>
      <c r="Q43" s="92" t="s">
        <v>291</v>
      </c>
      <c r="R43" s="83"/>
    </row>
    <row r="44" s="2" customFormat="true" ht="49" customHeight="true" spans="1:18">
      <c r="A44" s="18"/>
      <c r="B44" s="19"/>
      <c r="C44" s="19"/>
      <c r="D44" s="20"/>
      <c r="E44" s="27" t="s">
        <v>292</v>
      </c>
      <c r="F44" s="27"/>
      <c r="G44" s="28" t="s">
        <v>293</v>
      </c>
      <c r="H44" s="29"/>
      <c r="I44" s="66">
        <v>82</v>
      </c>
      <c r="J44" s="67">
        <f>I44/80</f>
        <v>1.025</v>
      </c>
      <c r="K44" s="68" t="s">
        <v>27</v>
      </c>
      <c r="L44" s="69"/>
      <c r="M44" s="69"/>
      <c r="N44" s="69">
        <f t="shared" si="0"/>
        <v>0</v>
      </c>
      <c r="O44" s="80"/>
      <c r="P44" s="80"/>
      <c r="Q44" s="91"/>
      <c r="R44" s="83"/>
    </row>
    <row r="45" s="2" customFormat="true" ht="49" customHeight="true" spans="1:18">
      <c r="A45" s="21">
        <v>22</v>
      </c>
      <c r="B45" s="22" t="s">
        <v>294</v>
      </c>
      <c r="C45" s="22" t="s">
        <v>101</v>
      </c>
      <c r="D45" s="23" t="s">
        <v>295</v>
      </c>
      <c r="E45" s="27" t="s">
        <v>296</v>
      </c>
      <c r="F45" s="27" t="s">
        <v>35</v>
      </c>
      <c r="G45" s="28">
        <v>10000</v>
      </c>
      <c r="H45" s="29" t="s">
        <v>26</v>
      </c>
      <c r="I45" s="62">
        <v>18703</v>
      </c>
      <c r="J45" s="63">
        <f>ROUND(I45/G45,2)</f>
        <v>1.87</v>
      </c>
      <c r="K45" s="64" t="s">
        <v>27</v>
      </c>
      <c r="L45" s="65"/>
      <c r="M45" s="65">
        <f>ROUND(I45*5%,2)</f>
        <v>935.15</v>
      </c>
      <c r="N45" s="65">
        <f t="shared" si="0"/>
        <v>935.15</v>
      </c>
      <c r="O45" s="79"/>
      <c r="P45" s="79" t="s">
        <v>297</v>
      </c>
      <c r="Q45" s="39" t="s">
        <v>298</v>
      </c>
      <c r="R45" s="83"/>
    </row>
    <row r="46" s="2" customFormat="true" ht="49" customHeight="true" spans="1:18">
      <c r="A46" s="21">
        <v>23</v>
      </c>
      <c r="B46" s="23" t="s">
        <v>299</v>
      </c>
      <c r="C46" s="22" t="s">
        <v>101</v>
      </c>
      <c r="D46" s="23" t="s">
        <v>300</v>
      </c>
      <c r="E46" s="27" t="s">
        <v>301</v>
      </c>
      <c r="F46" s="27" t="s">
        <v>35</v>
      </c>
      <c r="G46" s="28">
        <v>5000</v>
      </c>
      <c r="H46" s="29" t="s">
        <v>26</v>
      </c>
      <c r="I46" s="49">
        <v>5807</v>
      </c>
      <c r="J46" s="47">
        <v>1.1614</v>
      </c>
      <c r="K46" s="21" t="s">
        <v>27</v>
      </c>
      <c r="L46" s="48"/>
      <c r="M46" s="48">
        <v>290.35</v>
      </c>
      <c r="N46" s="74">
        <f t="shared" si="0"/>
        <v>290.35</v>
      </c>
      <c r="O46" s="75"/>
      <c r="P46" s="75">
        <f>I46*5%</f>
        <v>290.35</v>
      </c>
      <c r="Q46" s="23" t="s">
        <v>43</v>
      </c>
      <c r="R46" s="83"/>
    </row>
    <row r="47" s="2" customFormat="true" ht="49" customHeight="true" spans="1:18">
      <c r="A47" s="21">
        <v>24</v>
      </c>
      <c r="B47" s="22" t="s">
        <v>302</v>
      </c>
      <c r="C47" s="22" t="s">
        <v>101</v>
      </c>
      <c r="D47" s="23" t="s">
        <v>303</v>
      </c>
      <c r="E47" s="27" t="s">
        <v>304</v>
      </c>
      <c r="F47" s="27" t="s">
        <v>35</v>
      </c>
      <c r="G47" s="28">
        <v>15000</v>
      </c>
      <c r="H47" s="29" t="s">
        <v>26</v>
      </c>
      <c r="I47" s="58">
        <v>26973.05</v>
      </c>
      <c r="J47" s="59">
        <f>I47/G47</f>
        <v>1.7982</v>
      </c>
      <c r="K47" s="60" t="s">
        <v>27</v>
      </c>
      <c r="L47" s="61"/>
      <c r="M47" s="61">
        <v>800</v>
      </c>
      <c r="N47" s="61">
        <f t="shared" si="0"/>
        <v>800</v>
      </c>
      <c r="O47" s="78"/>
      <c r="P47" s="78" t="s">
        <v>305</v>
      </c>
      <c r="Q47" s="88" t="s">
        <v>306</v>
      </c>
      <c r="R47" s="83"/>
    </row>
    <row r="48" s="2" customFormat="true" ht="49" customHeight="true" spans="1:18">
      <c r="A48" s="15">
        <v>25</v>
      </c>
      <c r="B48" s="16" t="s">
        <v>307</v>
      </c>
      <c r="C48" s="16" t="s">
        <v>161</v>
      </c>
      <c r="D48" s="17" t="s">
        <v>308</v>
      </c>
      <c r="E48" s="27" t="s">
        <v>309</v>
      </c>
      <c r="F48" s="27" t="s">
        <v>25</v>
      </c>
      <c r="G48" s="28">
        <v>35000</v>
      </c>
      <c r="H48" s="29" t="s">
        <v>26</v>
      </c>
      <c r="I48" s="62">
        <v>35903.2</v>
      </c>
      <c r="J48" s="63">
        <v>1.0258</v>
      </c>
      <c r="K48" s="64" t="s">
        <v>27</v>
      </c>
      <c r="L48" s="65"/>
      <c r="M48" s="65">
        <v>1500</v>
      </c>
      <c r="N48" s="65">
        <f t="shared" si="0"/>
        <v>1500</v>
      </c>
      <c r="O48" s="79"/>
      <c r="P48" s="79"/>
      <c r="Q48" s="30"/>
      <c r="R48" s="83"/>
    </row>
    <row r="49" s="2" customFormat="true" ht="49" customHeight="true" spans="1:18">
      <c r="A49" s="18"/>
      <c r="B49" s="19"/>
      <c r="C49" s="19"/>
      <c r="D49" s="20"/>
      <c r="E49" s="27" t="s">
        <v>310</v>
      </c>
      <c r="F49" s="27"/>
      <c r="G49" s="28" t="s">
        <v>311</v>
      </c>
      <c r="H49" s="29"/>
      <c r="I49" s="70" t="s">
        <v>312</v>
      </c>
      <c r="J49" s="63"/>
      <c r="K49" s="64" t="s">
        <v>27</v>
      </c>
      <c r="L49" s="65"/>
      <c r="M49" s="65"/>
      <c r="N49" s="65">
        <f t="shared" si="0"/>
        <v>0</v>
      </c>
      <c r="O49" s="79"/>
      <c r="P49" s="79"/>
      <c r="Q49" s="30"/>
      <c r="R49" s="83"/>
    </row>
    <row r="50" s="2" customFormat="true" ht="49" customHeight="true" spans="1:18">
      <c r="A50" s="15">
        <v>26</v>
      </c>
      <c r="B50" s="16" t="s">
        <v>313</v>
      </c>
      <c r="C50" s="16" t="s">
        <v>161</v>
      </c>
      <c r="D50" s="17" t="s">
        <v>314</v>
      </c>
      <c r="E50" s="27" t="s">
        <v>315</v>
      </c>
      <c r="F50" s="27" t="s">
        <v>25</v>
      </c>
      <c r="G50" s="28">
        <v>20000</v>
      </c>
      <c r="H50" s="29" t="s">
        <v>26</v>
      </c>
      <c r="I50" s="54">
        <v>23428.05</v>
      </c>
      <c r="J50" s="55">
        <v>1.1714</v>
      </c>
      <c r="K50" s="64" t="s">
        <v>27</v>
      </c>
      <c r="L50" s="65"/>
      <c r="M50" s="57">
        <v>1171.4</v>
      </c>
      <c r="N50" s="65">
        <f t="shared" si="0"/>
        <v>1171.4</v>
      </c>
      <c r="O50" s="79"/>
      <c r="P50" s="79"/>
      <c r="Q50" s="30"/>
      <c r="R50" s="83"/>
    </row>
    <row r="51" s="2" customFormat="true" ht="49" customHeight="true" spans="1:18">
      <c r="A51" s="18"/>
      <c r="B51" s="19"/>
      <c r="C51" s="19"/>
      <c r="D51" s="20"/>
      <c r="E51" s="27" t="s">
        <v>316</v>
      </c>
      <c r="F51" s="27"/>
      <c r="G51" s="28">
        <v>3000</v>
      </c>
      <c r="H51" s="29" t="s">
        <v>26</v>
      </c>
      <c r="I51" s="62">
        <v>3543.25</v>
      </c>
      <c r="J51" s="63">
        <v>1.1811</v>
      </c>
      <c r="K51" s="64" t="s">
        <v>27</v>
      </c>
      <c r="L51" s="65"/>
      <c r="M51" s="65"/>
      <c r="N51" s="65">
        <f t="shared" si="0"/>
        <v>0</v>
      </c>
      <c r="O51" s="79"/>
      <c r="P51" s="79"/>
      <c r="Q51" s="30"/>
      <c r="R51" s="83"/>
    </row>
    <row r="52" s="2" customFormat="true" ht="49" customHeight="true" spans="1:18">
      <c r="A52" s="15">
        <v>27</v>
      </c>
      <c r="B52" s="16" t="s">
        <v>317</v>
      </c>
      <c r="C52" s="16" t="s">
        <v>161</v>
      </c>
      <c r="D52" s="17" t="s">
        <v>318</v>
      </c>
      <c r="E52" s="27" t="s">
        <v>319</v>
      </c>
      <c r="F52" s="39" t="s">
        <v>35</v>
      </c>
      <c r="G52" s="28">
        <v>16000</v>
      </c>
      <c r="H52" s="29" t="s">
        <v>26</v>
      </c>
      <c r="I52" s="54">
        <v>16445</v>
      </c>
      <c r="J52" s="55">
        <v>1.0278</v>
      </c>
      <c r="K52" s="64" t="s">
        <v>27</v>
      </c>
      <c r="L52" s="65">
        <v>173.89</v>
      </c>
      <c r="M52" s="57">
        <v>822.25</v>
      </c>
      <c r="N52" s="65">
        <f t="shared" si="0"/>
        <v>996.14</v>
      </c>
      <c r="O52" s="79"/>
      <c r="P52" s="79"/>
      <c r="Q52" s="30"/>
      <c r="R52" s="83"/>
    </row>
    <row r="53" s="2" customFormat="true" ht="49" customHeight="true" spans="1:18">
      <c r="A53" s="18"/>
      <c r="B53" s="19"/>
      <c r="C53" s="19"/>
      <c r="D53" s="20"/>
      <c r="E53" s="27" t="s">
        <v>263</v>
      </c>
      <c r="F53" s="38"/>
      <c r="G53" s="28" t="s">
        <v>264</v>
      </c>
      <c r="H53" s="29"/>
      <c r="I53" s="62">
        <v>15</v>
      </c>
      <c r="J53" s="63">
        <v>1.5</v>
      </c>
      <c r="K53" s="64" t="s">
        <v>27</v>
      </c>
      <c r="L53" s="65"/>
      <c r="M53" s="65"/>
      <c r="N53" s="65">
        <f t="shared" si="0"/>
        <v>0</v>
      </c>
      <c r="O53" s="79"/>
      <c r="P53" s="79"/>
      <c r="Q53" s="30"/>
      <c r="R53" s="83"/>
    </row>
    <row r="54" s="2" customFormat="true" ht="49" customHeight="true" spans="1:18">
      <c r="A54" s="15">
        <v>28</v>
      </c>
      <c r="B54" s="16" t="s">
        <v>320</v>
      </c>
      <c r="C54" s="16" t="s">
        <v>161</v>
      </c>
      <c r="D54" s="17" t="s">
        <v>321</v>
      </c>
      <c r="E54" s="27" t="s">
        <v>322</v>
      </c>
      <c r="F54" s="27" t="s">
        <v>25</v>
      </c>
      <c r="G54" s="28">
        <v>15000</v>
      </c>
      <c r="H54" s="29" t="s">
        <v>26</v>
      </c>
      <c r="I54" s="62">
        <v>15868.86</v>
      </c>
      <c r="J54" s="63">
        <v>1.0579</v>
      </c>
      <c r="K54" s="64" t="s">
        <v>27</v>
      </c>
      <c r="L54" s="65">
        <v>342.94</v>
      </c>
      <c r="M54" s="65">
        <v>793.44</v>
      </c>
      <c r="N54" s="65">
        <f t="shared" si="0"/>
        <v>1136.38</v>
      </c>
      <c r="O54" s="79"/>
      <c r="P54" s="79"/>
      <c r="Q54" s="30"/>
      <c r="R54" s="83"/>
    </row>
    <row r="55" s="2" customFormat="true" ht="49" customHeight="true" spans="1:18">
      <c r="A55" s="18"/>
      <c r="B55" s="19"/>
      <c r="C55" s="19"/>
      <c r="D55" s="20"/>
      <c r="E55" s="27" t="s">
        <v>323</v>
      </c>
      <c r="F55" s="27"/>
      <c r="G55" s="28" t="s">
        <v>324</v>
      </c>
      <c r="H55" s="29"/>
      <c r="I55" s="71" t="s">
        <v>325</v>
      </c>
      <c r="J55" s="63"/>
      <c r="K55" s="64" t="s">
        <v>27</v>
      </c>
      <c r="L55" s="65"/>
      <c r="M55" s="65"/>
      <c r="N55" s="65">
        <f t="shared" si="0"/>
        <v>0</v>
      </c>
      <c r="O55" s="79"/>
      <c r="P55" s="79"/>
      <c r="Q55" s="30"/>
      <c r="R55" s="83"/>
    </row>
    <row r="56" s="2" customFormat="true" ht="54" customHeight="true" spans="1:18">
      <c r="A56" s="15">
        <v>29</v>
      </c>
      <c r="B56" s="16" t="s">
        <v>326</v>
      </c>
      <c r="C56" s="16" t="s">
        <v>161</v>
      </c>
      <c r="D56" s="17" t="s">
        <v>327</v>
      </c>
      <c r="E56" s="27" t="s">
        <v>328</v>
      </c>
      <c r="F56" s="27" t="s">
        <v>25</v>
      </c>
      <c r="G56" s="28">
        <v>12600</v>
      </c>
      <c r="H56" s="29" t="s">
        <v>26</v>
      </c>
      <c r="I56" s="62">
        <v>12947</v>
      </c>
      <c r="J56" s="63">
        <v>1.0275</v>
      </c>
      <c r="K56" s="64" t="s">
        <v>27</v>
      </c>
      <c r="L56" s="65"/>
      <c r="M56" s="65"/>
      <c r="N56" s="65">
        <f t="shared" si="0"/>
        <v>0</v>
      </c>
      <c r="O56" s="79"/>
      <c r="P56" s="79"/>
      <c r="Q56" s="30"/>
      <c r="R56" s="83"/>
    </row>
    <row r="57" s="2" customFormat="true" ht="54" customHeight="true" spans="1:18">
      <c r="A57" s="18"/>
      <c r="B57" s="19"/>
      <c r="C57" s="19"/>
      <c r="D57" s="20"/>
      <c r="E57" s="27" t="s">
        <v>329</v>
      </c>
      <c r="F57" s="27"/>
      <c r="G57" s="28" t="s">
        <v>330</v>
      </c>
      <c r="H57" s="29"/>
      <c r="I57" s="62">
        <v>13</v>
      </c>
      <c r="J57" s="63">
        <v>0.8667</v>
      </c>
      <c r="K57" s="64" t="s">
        <v>36</v>
      </c>
      <c r="L57" s="65"/>
      <c r="M57" s="65"/>
      <c r="N57" s="65">
        <f t="shared" si="0"/>
        <v>0</v>
      </c>
      <c r="O57" s="79"/>
      <c r="P57" s="79"/>
      <c r="Q57" s="30"/>
      <c r="R57" s="83"/>
    </row>
    <row r="58" s="2" customFormat="true" ht="49" customHeight="true" spans="1:18">
      <c r="A58" s="15">
        <v>30</v>
      </c>
      <c r="B58" s="16" t="s">
        <v>331</v>
      </c>
      <c r="C58" s="16" t="s">
        <v>161</v>
      </c>
      <c r="D58" s="17" t="s">
        <v>332</v>
      </c>
      <c r="E58" s="27" t="s">
        <v>333</v>
      </c>
      <c r="F58" s="27" t="s">
        <v>25</v>
      </c>
      <c r="G58" s="28">
        <v>10200</v>
      </c>
      <c r="H58" s="29" t="s">
        <v>26</v>
      </c>
      <c r="I58" s="62">
        <v>10497.65</v>
      </c>
      <c r="J58" s="63">
        <v>1.0292</v>
      </c>
      <c r="K58" s="64" t="s">
        <v>27</v>
      </c>
      <c r="L58" s="65">
        <v>90.16</v>
      </c>
      <c r="M58" s="65">
        <v>524.88</v>
      </c>
      <c r="N58" s="65">
        <f t="shared" si="0"/>
        <v>615.04</v>
      </c>
      <c r="O58" s="79"/>
      <c r="P58" s="79"/>
      <c r="Q58" s="30"/>
      <c r="R58" s="83"/>
    </row>
    <row r="59" s="2" customFormat="true" ht="49" customHeight="true" spans="1:18">
      <c r="A59" s="18"/>
      <c r="B59" s="19"/>
      <c r="C59" s="19"/>
      <c r="D59" s="20"/>
      <c r="E59" s="27" t="s">
        <v>334</v>
      </c>
      <c r="F59" s="27"/>
      <c r="G59" s="28">
        <v>2500</v>
      </c>
      <c r="H59" s="29" t="s">
        <v>26</v>
      </c>
      <c r="I59" s="62">
        <v>2751.52</v>
      </c>
      <c r="J59" s="63">
        <v>1.1006</v>
      </c>
      <c r="K59" s="64" t="s">
        <v>27</v>
      </c>
      <c r="L59" s="65"/>
      <c r="M59" s="65"/>
      <c r="N59" s="65">
        <f t="shared" si="0"/>
        <v>0</v>
      </c>
      <c r="O59" s="79"/>
      <c r="P59" s="79"/>
      <c r="Q59" s="30"/>
      <c r="R59" s="83"/>
    </row>
    <row r="60" s="2" customFormat="true" ht="49" customHeight="true" spans="1:18">
      <c r="A60" s="15">
        <v>31</v>
      </c>
      <c r="B60" s="16" t="s">
        <v>335</v>
      </c>
      <c r="C60" s="16" t="s">
        <v>161</v>
      </c>
      <c r="D60" s="17" t="s">
        <v>336</v>
      </c>
      <c r="E60" s="27" t="s">
        <v>337</v>
      </c>
      <c r="F60" s="31" t="s">
        <v>35</v>
      </c>
      <c r="G60" s="28">
        <v>19000</v>
      </c>
      <c r="H60" s="29" t="s">
        <v>26</v>
      </c>
      <c r="I60" s="62">
        <v>27839.79</v>
      </c>
      <c r="J60" s="63">
        <v>1.4653</v>
      </c>
      <c r="K60" s="64" t="s">
        <v>27</v>
      </c>
      <c r="L60" s="65">
        <v>57.49</v>
      </c>
      <c r="M60" s="65">
        <v>1391.99</v>
      </c>
      <c r="N60" s="65">
        <f t="shared" si="0"/>
        <v>1449.48</v>
      </c>
      <c r="O60" s="79"/>
      <c r="P60" s="79"/>
      <c r="Q60" s="30"/>
      <c r="R60" s="83"/>
    </row>
    <row r="61" s="2" customFormat="true" ht="49" customHeight="true" spans="1:18">
      <c r="A61" s="18"/>
      <c r="B61" s="19"/>
      <c r="C61" s="19"/>
      <c r="D61" s="20"/>
      <c r="E61" s="27" t="s">
        <v>338</v>
      </c>
      <c r="F61" s="27"/>
      <c r="G61" s="28">
        <v>13600</v>
      </c>
      <c r="H61" s="29" t="s">
        <v>26</v>
      </c>
      <c r="I61" s="62">
        <v>15350.89</v>
      </c>
      <c r="J61" s="63">
        <v>1.1287</v>
      </c>
      <c r="K61" s="64" t="s">
        <v>27</v>
      </c>
      <c r="L61" s="65"/>
      <c r="M61" s="65"/>
      <c r="N61" s="65">
        <f t="shared" si="0"/>
        <v>0</v>
      </c>
      <c r="O61" s="79"/>
      <c r="P61" s="79"/>
      <c r="Q61" s="30"/>
      <c r="R61" s="83"/>
    </row>
    <row r="62" s="2" customFormat="true" ht="49" customHeight="true" spans="1:18">
      <c r="A62" s="15">
        <v>32</v>
      </c>
      <c r="B62" s="16" t="s">
        <v>339</v>
      </c>
      <c r="C62" s="16" t="s">
        <v>161</v>
      </c>
      <c r="D62" s="17" t="s">
        <v>340</v>
      </c>
      <c r="E62" s="27" t="s">
        <v>341</v>
      </c>
      <c r="F62" s="30" t="s">
        <v>35</v>
      </c>
      <c r="G62" s="28">
        <v>7000</v>
      </c>
      <c r="H62" s="29" t="s">
        <v>26</v>
      </c>
      <c r="I62" s="62">
        <v>7327.33</v>
      </c>
      <c r="J62" s="63">
        <v>1.0468</v>
      </c>
      <c r="K62" s="64" t="s">
        <v>27</v>
      </c>
      <c r="L62" s="65">
        <v>84.3</v>
      </c>
      <c r="M62" s="65">
        <v>366.37</v>
      </c>
      <c r="N62" s="65">
        <f t="shared" si="0"/>
        <v>450.67</v>
      </c>
      <c r="O62" s="79"/>
      <c r="P62" s="79"/>
      <c r="Q62" s="30"/>
      <c r="R62" s="83"/>
    </row>
    <row r="63" s="2" customFormat="true" ht="49" customHeight="true" spans="1:18">
      <c r="A63" s="18"/>
      <c r="B63" s="19"/>
      <c r="C63" s="19"/>
      <c r="D63" s="20"/>
      <c r="E63" s="27" t="s">
        <v>342</v>
      </c>
      <c r="F63" s="27"/>
      <c r="G63" s="28" t="s">
        <v>343</v>
      </c>
      <c r="H63" s="29"/>
      <c r="I63" s="71" t="s">
        <v>344</v>
      </c>
      <c r="J63" s="63"/>
      <c r="K63" s="64" t="s">
        <v>27</v>
      </c>
      <c r="L63" s="65"/>
      <c r="M63" s="65"/>
      <c r="N63" s="65">
        <f t="shared" si="0"/>
        <v>0</v>
      </c>
      <c r="O63" s="79"/>
      <c r="P63" s="79"/>
      <c r="Q63" s="30"/>
      <c r="R63" s="83"/>
    </row>
    <row r="64" s="2" customFormat="true" ht="49" customHeight="true" spans="1:18">
      <c r="A64" s="15">
        <v>33</v>
      </c>
      <c r="B64" s="16" t="s">
        <v>345</v>
      </c>
      <c r="C64" s="16" t="s">
        <v>161</v>
      </c>
      <c r="D64" s="17" t="s">
        <v>346</v>
      </c>
      <c r="E64" s="27" t="s">
        <v>347</v>
      </c>
      <c r="F64" s="31" t="s">
        <v>35</v>
      </c>
      <c r="G64" s="28">
        <v>3500</v>
      </c>
      <c r="H64" s="29" t="s">
        <v>26</v>
      </c>
      <c r="I64" s="62">
        <v>2799.29</v>
      </c>
      <c r="J64" s="63">
        <v>0.7998</v>
      </c>
      <c r="K64" s="64" t="s">
        <v>36</v>
      </c>
      <c r="L64" s="65"/>
      <c r="M64" s="65"/>
      <c r="N64" s="65">
        <f t="shared" si="0"/>
        <v>0</v>
      </c>
      <c r="O64" s="79"/>
      <c r="P64" s="79"/>
      <c r="Q64" s="30"/>
      <c r="R64" s="83"/>
    </row>
    <row r="65" s="2" customFormat="true" ht="49" customHeight="true" spans="1:18">
      <c r="A65" s="93"/>
      <c r="B65" s="94"/>
      <c r="C65" s="94"/>
      <c r="D65" s="95"/>
      <c r="E65" s="27" t="s">
        <v>348</v>
      </c>
      <c r="F65" s="27"/>
      <c r="G65" s="28" t="s">
        <v>349</v>
      </c>
      <c r="H65" s="29"/>
      <c r="I65" s="62">
        <v>49</v>
      </c>
      <c r="J65" s="98" t="s">
        <v>350</v>
      </c>
      <c r="K65" s="64" t="s">
        <v>27</v>
      </c>
      <c r="L65" s="65"/>
      <c r="M65" s="65"/>
      <c r="N65" s="65">
        <f t="shared" si="0"/>
        <v>0</v>
      </c>
      <c r="O65" s="79"/>
      <c r="P65" s="79"/>
      <c r="Q65" s="30"/>
      <c r="R65" s="83"/>
    </row>
    <row r="66" s="2" customFormat="true" ht="49" customHeight="true" spans="1:18">
      <c r="A66" s="18"/>
      <c r="B66" s="19"/>
      <c r="C66" s="19"/>
      <c r="D66" s="20"/>
      <c r="E66" s="27" t="s">
        <v>351</v>
      </c>
      <c r="F66" s="27"/>
      <c r="G66" s="28">
        <v>5000</v>
      </c>
      <c r="H66" s="29" t="s">
        <v>26</v>
      </c>
      <c r="I66" s="62">
        <v>5508.88</v>
      </c>
      <c r="J66" s="63">
        <v>1.1018</v>
      </c>
      <c r="K66" s="64" t="s">
        <v>27</v>
      </c>
      <c r="L66" s="65"/>
      <c r="M66" s="65"/>
      <c r="N66" s="65">
        <f t="shared" si="0"/>
        <v>0</v>
      </c>
      <c r="O66" s="79"/>
      <c r="P66" s="79"/>
      <c r="Q66" s="30"/>
      <c r="R66" s="83"/>
    </row>
    <row r="67" s="2" customFormat="true" spans="1:18">
      <c r="A67" s="96"/>
      <c r="D67" s="97"/>
      <c r="E67" s="97"/>
      <c r="G67" s="97"/>
      <c r="H67" s="96"/>
      <c r="R67" s="84"/>
    </row>
  </sheetData>
  <autoFilter ref="A4:R66">
    <extLst/>
  </autoFilter>
  <mergeCells count="127">
    <mergeCell ref="A1:Q1"/>
    <mergeCell ref="I3:K3"/>
    <mergeCell ref="L3:N3"/>
    <mergeCell ref="O3:P3"/>
    <mergeCell ref="A3:A4"/>
    <mergeCell ref="A5:A6"/>
    <mergeCell ref="A7:A8"/>
    <mergeCell ref="A9:A10"/>
    <mergeCell ref="A11:A12"/>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3:A44"/>
    <mergeCell ref="A48:A49"/>
    <mergeCell ref="A50:A51"/>
    <mergeCell ref="A52:A53"/>
    <mergeCell ref="A54:A55"/>
    <mergeCell ref="A56:A57"/>
    <mergeCell ref="A58:A59"/>
    <mergeCell ref="A60:A61"/>
    <mergeCell ref="A62:A63"/>
    <mergeCell ref="A64:A66"/>
    <mergeCell ref="B3:B4"/>
    <mergeCell ref="B5:B6"/>
    <mergeCell ref="B7:B8"/>
    <mergeCell ref="B9:B10"/>
    <mergeCell ref="B11:B12"/>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3:B44"/>
    <mergeCell ref="B48:B49"/>
    <mergeCell ref="B50:B51"/>
    <mergeCell ref="B52:B53"/>
    <mergeCell ref="B54:B55"/>
    <mergeCell ref="B56:B57"/>
    <mergeCell ref="B58:B59"/>
    <mergeCell ref="B60:B61"/>
    <mergeCell ref="B62:B63"/>
    <mergeCell ref="B64:B66"/>
    <mergeCell ref="C3:C4"/>
    <mergeCell ref="C5:C6"/>
    <mergeCell ref="C7:C8"/>
    <mergeCell ref="C9:C10"/>
    <mergeCell ref="C11:C12"/>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3:C44"/>
    <mergeCell ref="C48:C49"/>
    <mergeCell ref="C50:C51"/>
    <mergeCell ref="C52:C53"/>
    <mergeCell ref="C54:C55"/>
    <mergeCell ref="C56:C57"/>
    <mergeCell ref="C58:C59"/>
    <mergeCell ref="C60:C61"/>
    <mergeCell ref="C62:C63"/>
    <mergeCell ref="C64:C66"/>
    <mergeCell ref="D3:D4"/>
    <mergeCell ref="D5:D6"/>
    <mergeCell ref="D7:D8"/>
    <mergeCell ref="D9:D10"/>
    <mergeCell ref="D11:D12"/>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3:D44"/>
    <mergeCell ref="D48:D49"/>
    <mergeCell ref="D50:D51"/>
    <mergeCell ref="D52:D53"/>
    <mergeCell ref="D54:D55"/>
    <mergeCell ref="D56:D57"/>
    <mergeCell ref="D58:D59"/>
    <mergeCell ref="D60:D61"/>
    <mergeCell ref="D62:D63"/>
    <mergeCell ref="D64:D66"/>
    <mergeCell ref="E3:E4"/>
    <mergeCell ref="F3:F4"/>
    <mergeCell ref="G3:G4"/>
    <mergeCell ref="H3:H4"/>
    <mergeCell ref="Q3:Q4"/>
    <mergeCell ref="Q36:Q37"/>
    <mergeCell ref="Q43:Q44"/>
  </mergeCells>
  <dataValidations count="1">
    <dataValidation type="list" allowBlank="1" showInputMessage="1" showErrorMessage="1" sqref="K5 K6 K7 K8 K9 K10 K11 K12 K13 K14 K15 K16 K17 K18 K19 K20 K21 K22 K23 K24 K25 K26 K27 K28 K29 K30 K31 K38 K39 K40 K41 K42 K45 K46 K47 K48 K49 K50 K51 K52 K53 K54 K55 K56 K57 K58 K59 K60 K61 K62 K63 K64 K65 K66 K32:K33 K34:K35 K36:K37 K43:K44">
      <formula1>"达标,不达标"</formula1>
    </dataValidation>
  </dataValidations>
  <printOptions horizontalCentered="true"/>
  <pageMargins left="0" right="0" top="0.786805555555556" bottom="0.393055555555556" header="0.511805555555556" footer="0.393055555555556"/>
  <pageSetup paperSize="9" scale="17" orientation="landscape"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7</vt:i4>
      </vt:variant>
    </vt:vector>
  </HeadingPairs>
  <TitlesOfParts>
    <vt:vector size="7" baseType="lpstr">
      <vt:lpstr>第一批验收结果统计表28家单位 (2)</vt:lpstr>
      <vt:lpstr>第二批验收结果统计表33家单位</vt:lpstr>
      <vt:lpstr>Sheet4</vt:lpstr>
      <vt:lpstr>Sheet1</vt:lpstr>
      <vt:lpstr>Sheet2</vt:lpstr>
      <vt:lpstr>Sheet3</vt:lpstr>
      <vt:lpstr>第二批验收结果统计表33家单位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yuanyurong</dc:creator>
  <cp:lastModifiedBy>郑冬妍</cp:lastModifiedBy>
  <dcterms:created xsi:type="dcterms:W3CDTF">2021-05-14T01:06:00Z</dcterms:created>
  <dcterms:modified xsi:type="dcterms:W3CDTF">2022-06-16T18:59:38Z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KSOReadingLayout">
    <vt:bool>true</vt:bool>
  </property>
  <property fmtid="{D5CDD505-2E9C-101B-9397-08002B2CF9AE}" pid="4" name="ICV">
    <vt:lpwstr>75F1342DB38B430ABDD7EFD7A3696BDB</vt:lpwstr>
  </property>
</Properties>
</file>