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620" tabRatio="782" firstSheet="5" activeTab="5"/>
  </bookViews>
  <sheets>
    <sheet name="分档次分配" sheetId="15" state="hidden" r:id="rId1"/>
    <sheet name="全部按照比例分配" sheetId="16" state="hidden" r:id="rId2"/>
    <sheet name="应急厅" sheetId="13" state="hidden" r:id="rId3"/>
    <sheet name="渔业数据" sheetId="14" state="hidden" r:id="rId4"/>
    <sheet name="测算" sheetId="17" state="hidden" r:id="rId5"/>
    <sheet name="附件1" sheetId="18" r:id="rId6"/>
    <sheet name="附件2" sheetId="19" state="hidden" r:id="rId7"/>
    <sheet name="绩效目标表" sheetId="20" state="hidden" r:id="rId8"/>
  </sheets>
  <calcPr calcId="144525" fullPrecision="0"/>
</workbook>
</file>

<file path=xl/sharedStrings.xml><?xml version="1.0" encoding="utf-8"?>
<sst xmlns="http://schemas.openxmlformats.org/spreadsheetml/2006/main" count="298" uniqueCount="160">
  <si>
    <t>台风“摩羯”中央补助资金下达表</t>
  </si>
  <si>
    <t>单位：万元</t>
  </si>
  <si>
    <t>序号</t>
  </si>
  <si>
    <t>档次</t>
  </si>
  <si>
    <t>市县</t>
  </si>
  <si>
    <t>灾损金额</t>
  </si>
  <si>
    <t>不分档测算分配金额</t>
  </si>
  <si>
    <t>分档测算分配金额</t>
  </si>
  <si>
    <t>备注</t>
  </si>
  <si>
    <t>琼财农〔2024〕896号文预下达</t>
  </si>
  <si>
    <t>此次下达按照不分档测算分配金额</t>
  </si>
  <si>
    <t>此次下达按照分档测算分配金额</t>
  </si>
  <si>
    <t>农页畜牧业灾损</t>
  </si>
  <si>
    <t>渔业灾损</t>
  </si>
  <si>
    <t>第一档</t>
  </si>
  <si>
    <t>海口市</t>
  </si>
  <si>
    <t>按照灾损5亿元以上分配19000万元和1000万元-5亿元分配1000万元，2个档次分配资金。
琼中、五指山、保亭、陵水灾损少于1000万元，相对总体灾损金额较少，暂不分配资金。</t>
  </si>
  <si>
    <t>文昌市</t>
  </si>
  <si>
    <t>澄迈县</t>
  </si>
  <si>
    <t>临高县</t>
  </si>
  <si>
    <t>定安县</t>
  </si>
  <si>
    <t>儋州市</t>
  </si>
  <si>
    <t>第二档</t>
  </si>
  <si>
    <t>东方市</t>
  </si>
  <si>
    <t>琼海市</t>
  </si>
  <si>
    <t>昌江县</t>
  </si>
  <si>
    <t>屯昌县</t>
  </si>
  <si>
    <t>白沙县</t>
  </si>
  <si>
    <t>乐东县</t>
  </si>
  <si>
    <t>三亚市</t>
  </si>
  <si>
    <t>万宁市</t>
  </si>
  <si>
    <t>第三档</t>
  </si>
  <si>
    <t>海垦集团</t>
  </si>
  <si>
    <t>合计</t>
  </si>
  <si>
    <t>分配金额</t>
  </si>
  <si>
    <t>琼中县</t>
  </si>
  <si>
    <t>五指山市</t>
  </si>
  <si>
    <t>保亭县</t>
  </si>
  <si>
    <t>陵水县</t>
  </si>
  <si>
    <t>海南省农业农村台风“摩羯”灾后损失统计表（截至9月24日17点）</t>
  </si>
  <si>
    <t>市县名称</t>
  </si>
  <si>
    <t>农牧渔经济损失合计（万元，注明：农作物+畜牧养殖业+渔业经济损失之和）</t>
  </si>
  <si>
    <t>农作物</t>
  </si>
  <si>
    <t>畜牧养殖业</t>
  </si>
  <si>
    <t>渔业</t>
  </si>
  <si>
    <t>渔业经济损失小计（万元）注明：①+②+③+④+⑤经济损失之和</t>
  </si>
  <si>
    <t>农村居民家庭财产</t>
  </si>
  <si>
    <t>农作物受灾面积（公顷）</t>
  </si>
  <si>
    <t>其中：粮食作物受灾面积（公顷）</t>
  </si>
  <si>
    <t>农作物成灾面积（公顷）</t>
  </si>
  <si>
    <t xml:space="preserve">      其中：粮食作物成灾面积（公顷）</t>
  </si>
  <si>
    <t>农作物绝收面积（公顷）</t>
  </si>
  <si>
    <t xml:space="preserve">  其中：粮食作物绝收面积（公顷）</t>
  </si>
  <si>
    <t>受损农业生产大棚面积（公顷）</t>
  </si>
  <si>
    <t>农业经济损失小计（万元）</t>
  </si>
  <si>
    <t>因灾死亡大牲畜（头只）</t>
  </si>
  <si>
    <t>因灾死亡小牲畜（头只）</t>
  </si>
  <si>
    <t>因旱饮水困难大牲畜（头只）</t>
  </si>
  <si>
    <t>因旱饮水困难小牲畜（头只）</t>
  </si>
  <si>
    <t>因灾死亡家禽（只）</t>
  </si>
  <si>
    <t>圈舍损毁面积（平方米）</t>
  </si>
  <si>
    <t>饲草料损失（吨）</t>
  </si>
  <si>
    <t>畜牧养殖业经济损失小计（万元）</t>
  </si>
  <si>
    <t>合计人员伤亡情况</t>
  </si>
  <si>
    <t>其中：①养殖受灾情况</t>
  </si>
  <si>
    <t>②养殖设施受灾情况</t>
  </si>
  <si>
    <r>
      <rPr>
        <b/>
        <sz val="11"/>
        <rFont val="微软雅黑"/>
        <charset val="134"/>
      </rPr>
      <t>③</t>
    </r>
    <r>
      <rPr>
        <b/>
        <sz val="11"/>
        <rFont val="宋体"/>
        <charset val="134"/>
      </rPr>
      <t>渔船受灾情况</t>
    </r>
  </si>
  <si>
    <r>
      <rPr>
        <b/>
        <sz val="11"/>
        <rFont val="微软雅黑"/>
        <charset val="134"/>
      </rPr>
      <t>④</t>
    </r>
    <r>
      <rPr>
        <b/>
        <sz val="11"/>
        <rFont val="宋体"/>
        <charset val="134"/>
      </rPr>
      <t>渔港受灾情况</t>
    </r>
  </si>
  <si>
    <t>⑤其他经济损失（万元）</t>
  </si>
  <si>
    <t>受损生产性固定资产经济损失（万元）</t>
  </si>
  <si>
    <t>受损耐用消费品经济损失（万元）</t>
  </si>
  <si>
    <t>受损其他财产损失（万元）</t>
  </si>
  <si>
    <t>农村居民家庭财产损失小计（万元）</t>
  </si>
  <si>
    <t>死亡（失踪）</t>
  </si>
  <si>
    <t>重伤</t>
  </si>
  <si>
    <t>受灾养殖面积（公顷）</t>
  </si>
  <si>
    <t>其中：海水养殖受灾面积（公顷）</t>
  </si>
  <si>
    <t>海水养殖业经济损失（万元）</t>
  </si>
  <si>
    <t>其中池塘、工厂养殖（公顷）</t>
  </si>
  <si>
    <t>湖泊、水库、山塘及其他（公顷）</t>
  </si>
  <si>
    <t>产量损失（万吨）</t>
  </si>
  <si>
    <t>苗种损失（万尾）</t>
  </si>
  <si>
    <t>经济损失（万元）</t>
  </si>
  <si>
    <t>养殖设备（台 套）（增氧机、投饵机等）</t>
  </si>
  <si>
    <t>堤坝/沟渠/道路（千米）</t>
  </si>
  <si>
    <t>房屋、大棚等设施（平米）</t>
  </si>
  <si>
    <t>网箱（立方米）</t>
  </si>
  <si>
    <t>沉没/损坏（艘）</t>
  </si>
  <si>
    <t>渔具（只）</t>
  </si>
  <si>
    <t>码头（米）</t>
  </si>
  <si>
    <t>防波堤/护岸/道路（米）</t>
  </si>
  <si>
    <t>代码</t>
  </si>
  <si>
    <t>A01030</t>
  </si>
  <si>
    <t>A01031</t>
  </si>
  <si>
    <t>A01032</t>
  </si>
  <si>
    <t>A01033</t>
  </si>
  <si>
    <t>A01034</t>
  </si>
  <si>
    <t>A01035</t>
  </si>
  <si>
    <t>A03001</t>
  </si>
  <si>
    <t>A03002</t>
  </si>
  <si>
    <t>A01039</t>
  </si>
  <si>
    <t>A01040</t>
  </si>
  <si>
    <t>A01042</t>
  </si>
  <si>
    <t>A01043</t>
  </si>
  <si>
    <t>A03007</t>
  </si>
  <si>
    <t>A03008</t>
  </si>
  <si>
    <t>A03009</t>
  </si>
  <si>
    <t>A03010</t>
  </si>
  <si>
    <t>A01044</t>
  </si>
  <si>
    <t>A03011</t>
  </si>
  <si>
    <t>A03012</t>
  </si>
  <si>
    <t>A03013</t>
  </si>
  <si>
    <t>A03014</t>
  </si>
  <si>
    <t>A02008</t>
  </si>
  <si>
    <t>A02009</t>
  </si>
  <si>
    <t>A02010</t>
  </si>
  <si>
    <t>A02011</t>
  </si>
  <si>
    <t>渔业经济损失小计比①+②+③+④+⑤经济损失之和多23869.08万元</t>
  </si>
  <si>
    <t>渔业经济损失小计比①+②+③+④+⑤经济损失之和少220.08万元</t>
  </si>
  <si>
    <t>东方市农牧渔经济损失合计比农作物+畜牧养殖业+渔业经济损失之和少232.1万元，应该是他们的公式少算了渔业的</t>
  </si>
  <si>
    <t>/</t>
  </si>
  <si>
    <t>填表说明：由于各市县农业局报给应急部门数据格式不一致，我厅无法汇总全省情况。为更好地做好台风“摩羯”灾情统计工作，确保数据真实可靠，根据厅领导指示要求，农业部门统计受灾数据要保持与应急部门数据一致，请各市县农业农村局务必按照表格（见附件）报应急部门的数据认真填写，表格格式及计量单位不能更改。</t>
  </si>
  <si>
    <t>海南省农业农村台风“摩羯”灾后渔业损失统计表（截至9月24日）</t>
  </si>
  <si>
    <t>水利救灾资金分配表</t>
  </si>
  <si>
    <t>序 号</t>
  </si>
  <si>
    <t>市 县</t>
  </si>
  <si>
    <t>琼财农〔2024〕921号文预下达</t>
  </si>
  <si>
    <t>文昌</t>
  </si>
  <si>
    <t>为避免分小钱，拟定灾损金额小于400万元不分配资金，即白沙、屯昌、澄迈、三亚、陵水、保亭、琼中等个市县不分配资金。同时，将不安排资金471万元用于支持此次出现险情急需修复的乐东。</t>
  </si>
  <si>
    <t>海口</t>
  </si>
  <si>
    <t>临高</t>
  </si>
  <si>
    <t>定安</t>
  </si>
  <si>
    <t>儋州</t>
  </si>
  <si>
    <t>昌江</t>
  </si>
  <si>
    <t>东方</t>
  </si>
  <si>
    <t>乐东</t>
  </si>
  <si>
    <t>白沙</t>
  </si>
  <si>
    <t>屯昌</t>
  </si>
  <si>
    <t>澄迈</t>
  </si>
  <si>
    <t>三亚</t>
  </si>
  <si>
    <t>陵水</t>
  </si>
  <si>
    <t>保亭</t>
  </si>
  <si>
    <t>琼中</t>
  </si>
  <si>
    <t>省本级</t>
  </si>
  <si>
    <t>琼海</t>
  </si>
  <si>
    <t>附件1</t>
  </si>
  <si>
    <t>2024年“摩羯”台风农业防灾减灾和水利救灾资金（第六批）分配表</t>
  </si>
  <si>
    <t>已预下达资金</t>
  </si>
  <si>
    <t>此次下达资金</t>
  </si>
  <si>
    <t>省级资金</t>
  </si>
  <si>
    <t>中央资金</t>
  </si>
  <si>
    <t xml:space="preserve">
收入科目列“1100252-农林水共同财政事权转移支付收入”，支出科目列“2130119-防灾减灾”
</t>
  </si>
  <si>
    <t>合 计</t>
  </si>
  <si>
    <t>备注：已预下达资金文号为琼财农〔2024〕896号。</t>
  </si>
  <si>
    <t>2024年“摩羯”台风农业防灾减灾和水利救灾资金（第五批）分配表</t>
  </si>
  <si>
    <t>单位</t>
  </si>
  <si>
    <t>项目名称</t>
  </si>
  <si>
    <t>金额</t>
  </si>
  <si>
    <t>省水文水资源勘测局</t>
  </si>
  <si>
    <t>**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</si>
</sst>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_ 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</font>
    <font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30" fillId="0" borderId="1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34" fillId="0" borderId="13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6" fillId="16" borderId="1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31" fillId="22" borderId="14" applyNumberFormat="false" applyAlignment="false" applyProtection="false">
      <alignment vertical="center"/>
    </xf>
    <xf numFmtId="0" fontId="27" fillId="16" borderId="16" applyNumberFormat="false" applyAlignment="false" applyProtection="false">
      <alignment vertical="center"/>
    </xf>
    <xf numFmtId="0" fontId="36" fillId="34" borderId="19" applyNumberFormat="false" applyAlignment="false" applyProtection="false">
      <alignment vertical="center"/>
    </xf>
    <xf numFmtId="0" fontId="37" fillId="0" borderId="20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9" fillId="19" borderId="17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right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8" fontId="0" fillId="0" borderId="1" xfId="0" applyNumberForma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178" fontId="0" fillId="0" borderId="1" xfId="0" applyNumberFormat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178" fontId="0" fillId="2" borderId="1" xfId="0" applyNumberFormat="true" applyFill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178" fontId="4" fillId="0" borderId="8" xfId="0" applyNumberFormat="true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0" fillId="0" borderId="1" xfId="0" applyBorder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9" xfId="0" applyFont="true" applyFill="true" applyBorder="true" applyAlignment="true">
      <alignment horizontal="center" vertical="center" wrapText="true"/>
    </xf>
    <xf numFmtId="0" fontId="7" fillId="0" borderId="10" xfId="0" applyFont="true" applyFill="true" applyBorder="true" applyAlignment="true">
      <alignment horizontal="center" vertical="center" wrapText="true"/>
    </xf>
    <xf numFmtId="0" fontId="6" fillId="0" borderId="10" xfId="0" applyFont="true" applyFill="true" applyBorder="true" applyAlignment="true">
      <alignment horizontal="center" vertical="center" wrapText="true"/>
    </xf>
    <xf numFmtId="0" fontId="6" fillId="0" borderId="11" xfId="0" applyFont="true" applyFill="true" applyBorder="true" applyAlignment="true">
      <alignment horizontal="center" vertical="center" wrapText="true"/>
    </xf>
    <xf numFmtId="0" fontId="6" fillId="0" borderId="12" xfId="0" applyFont="true" applyFill="true" applyBorder="true" applyAlignment="true">
      <alignment horizontal="center" vertical="center" wrapText="true"/>
    </xf>
    <xf numFmtId="0" fontId="8" fillId="0" borderId="10" xfId="0" applyFont="true" applyFill="true" applyBorder="true" applyAlignment="true">
      <alignment horizontal="center" vertical="center"/>
    </xf>
    <xf numFmtId="0" fontId="9" fillId="0" borderId="10" xfId="0" applyFont="true" applyFill="true" applyBorder="true" applyAlignment="true">
      <alignment horizontal="center" vertical="center" wrapText="true"/>
    </xf>
    <xf numFmtId="177" fontId="9" fillId="0" borderId="10" xfId="0" applyNumberFormat="true" applyFont="true" applyFill="true" applyBorder="true" applyAlignment="true">
      <alignment horizontal="center" vertical="center" wrapText="true"/>
    </xf>
    <xf numFmtId="0" fontId="10" fillId="0" borderId="10" xfId="0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/>
    </xf>
    <xf numFmtId="177" fontId="11" fillId="0" borderId="1" xfId="0" applyNumberFormat="true" applyFont="true" applyFill="true" applyBorder="true" applyAlignment="true">
      <alignment horizontal="center" vertical="center"/>
    </xf>
    <xf numFmtId="177" fontId="10" fillId="0" borderId="10" xfId="0" applyNumberFormat="true" applyFont="true" applyBorder="true" applyAlignment="true">
      <alignment horizontal="center" vertical="center"/>
    </xf>
    <xf numFmtId="177" fontId="12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177" fontId="10" fillId="0" borderId="10" xfId="0" applyNumberFormat="true" applyFont="true" applyFill="true" applyBorder="true" applyAlignment="true">
      <alignment horizontal="center" vertical="center"/>
    </xf>
    <xf numFmtId="177" fontId="13" fillId="0" borderId="1" xfId="0" applyNumberFormat="true" applyFont="true" applyFill="true" applyBorder="true" applyAlignment="true">
      <alignment horizontal="center" vertical="center" wrapText="true"/>
    </xf>
    <xf numFmtId="177" fontId="13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/>
    </xf>
    <xf numFmtId="0" fontId="3" fillId="0" borderId="0" xfId="0" applyFont="true">
      <alignment vertical="center"/>
    </xf>
    <xf numFmtId="178" fontId="10" fillId="0" borderId="1" xfId="0" applyNumberFormat="true" applyFont="true" applyBorder="true" applyAlignment="true">
      <alignment horizontal="center" vertical="center"/>
    </xf>
    <xf numFmtId="177" fontId="10" fillId="0" borderId="1" xfId="0" applyNumberFormat="true" applyFont="true" applyBorder="true" applyAlignment="true">
      <alignment horizontal="center" vertical="center"/>
    </xf>
    <xf numFmtId="177" fontId="10" fillId="0" borderId="10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0" fontId="14" fillId="0" borderId="10" xfId="0" applyFont="true" applyFill="true" applyBorder="true" applyAlignment="true">
      <alignment horizontal="center" vertical="center" wrapText="true"/>
    </xf>
    <xf numFmtId="0" fontId="15" fillId="0" borderId="10" xfId="0" applyFont="true" applyFill="true" applyBorder="true" applyAlignment="true">
      <alignment horizontal="center" vertical="center" wrapText="true"/>
    </xf>
    <xf numFmtId="177" fontId="16" fillId="0" borderId="10" xfId="0" applyNumberFormat="true" applyFont="true" applyFill="true" applyBorder="true" applyAlignment="true">
      <alignment horizontal="center" vertical="center"/>
    </xf>
    <xf numFmtId="177" fontId="10" fillId="0" borderId="0" xfId="0" applyNumberFormat="true" applyFont="true" applyFill="true" applyAlignment="true">
      <alignment horizontal="center" vertical="center"/>
    </xf>
    <xf numFmtId="0" fontId="16" fillId="0" borderId="0" xfId="0" applyFont="true" applyFill="true" applyAlignment="true">
      <alignment horizontal="left" vertical="center" wrapText="true"/>
    </xf>
    <xf numFmtId="0" fontId="17" fillId="0" borderId="0" xfId="0" applyFont="true" applyFill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6" fillId="0" borderId="12" xfId="0" applyFont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10" fillId="3" borderId="10" xfId="0" applyFont="true" applyFill="true" applyBorder="true" applyAlignment="true">
      <alignment horizontal="center" vertical="center" wrapText="true"/>
    </xf>
    <xf numFmtId="177" fontId="10" fillId="3" borderId="1" xfId="0" applyNumberFormat="true" applyFont="true" applyFill="true" applyBorder="true" applyAlignment="true">
      <alignment horizontal="center" vertical="center"/>
    </xf>
    <xf numFmtId="177" fontId="16" fillId="0" borderId="1" xfId="0" applyNumberFormat="true" applyFont="true" applyFill="true" applyBorder="true" applyAlignment="true">
      <alignment horizontal="center" vertical="center"/>
    </xf>
    <xf numFmtId="0" fontId="10" fillId="2" borderId="10" xfId="0" applyFont="true" applyFill="true" applyBorder="true" applyAlignment="true">
      <alignment horizontal="center" vertical="center" wrapText="true"/>
    </xf>
    <xf numFmtId="177" fontId="10" fillId="2" borderId="1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 wrapText="true"/>
    </xf>
    <xf numFmtId="178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/>
    </xf>
    <xf numFmtId="178" fontId="11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177" fontId="10" fillId="3" borderId="10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7" fontId="11" fillId="3" borderId="1" xfId="0" applyNumberFormat="true" applyFont="true" applyFill="true" applyBorder="true" applyAlignment="true">
      <alignment horizontal="center" vertical="center"/>
    </xf>
    <xf numFmtId="177" fontId="18" fillId="0" borderId="1" xfId="0" applyNumberFormat="true" applyFont="true" applyFill="true" applyBorder="true" applyAlignment="true">
      <alignment horizontal="center" vertical="center" wrapText="true"/>
    </xf>
    <xf numFmtId="177" fontId="16" fillId="3" borderId="10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177" fontId="18" fillId="0" borderId="1" xfId="0" applyNumberFormat="true" applyFont="true" applyFill="true" applyBorder="true" applyAlignment="true">
      <alignment horizontal="center" vertical="center"/>
    </xf>
    <xf numFmtId="0" fontId="19" fillId="0" borderId="0" xfId="0" applyFont="true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177" fontId="0" fillId="0" borderId="1" xfId="0" applyNumberFormat="true" applyBorder="true" applyAlignment="true">
      <alignment horizontal="center" vertical="center"/>
    </xf>
    <xf numFmtId="0" fontId="0" fillId="0" borderId="0" xfId="0" applyFont="true" applyAlignment="true">
      <alignment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 wrapText="true"/>
    </xf>
    <xf numFmtId="178" fontId="4" fillId="0" borderId="8" xfId="0" applyNumberFormat="true" applyFont="true" applyBorder="true" applyAlignment="true">
      <alignment horizontal="center" vertical="center" wrapText="true"/>
    </xf>
    <xf numFmtId="0" fontId="0" fillId="0" borderId="5" xfId="0" applyBorder="true">
      <alignment vertical="center"/>
    </xf>
    <xf numFmtId="0" fontId="0" fillId="0" borderId="5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M20"/>
  <sheetViews>
    <sheetView showZeros="0" workbookViewId="0">
      <selection activeCell="H4" sqref="H4:J4"/>
    </sheetView>
  </sheetViews>
  <sheetFormatPr defaultColWidth="9" defaultRowHeight="14.25"/>
  <cols>
    <col min="3" max="4" width="16.125" customWidth="true"/>
    <col min="5" max="5" width="16" customWidth="true"/>
    <col min="6" max="6" width="13.125" customWidth="true"/>
    <col min="7" max="7" width="17.75" customWidth="true"/>
    <col min="8" max="8" width="15.25" customWidth="true"/>
    <col min="9" max="9" width="17.5" style="7" customWidth="true"/>
    <col min="10" max="10" width="16.25" style="7" customWidth="true"/>
    <col min="12" max="12" width="15.25" customWidth="true"/>
    <col min="13" max="13" width="10.375"/>
  </cols>
  <sheetData>
    <row r="2" ht="50" customHeight="true" spans="1:10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</row>
    <row r="3" ht="25" customHeight="true" spans="3:10">
      <c r="C3" s="94"/>
      <c r="D3" s="94"/>
      <c r="E3" s="94"/>
      <c r="F3" s="94"/>
      <c r="G3" s="94"/>
      <c r="H3" s="94"/>
      <c r="I3" s="94"/>
      <c r="J3" s="94" t="s">
        <v>1</v>
      </c>
    </row>
    <row r="4" ht="46" customHeight="true" spans="1:13">
      <c r="A4" s="5" t="s">
        <v>2</v>
      </c>
      <c r="B4" s="5" t="s">
        <v>3</v>
      </c>
      <c r="C4" s="5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98" t="s">
        <v>9</v>
      </c>
      <c r="I4" s="21" t="s">
        <v>10</v>
      </c>
      <c r="J4" s="21" t="s">
        <v>11</v>
      </c>
      <c r="L4" s="5" t="s">
        <v>12</v>
      </c>
      <c r="M4" s="5" t="s">
        <v>13</v>
      </c>
    </row>
    <row r="5" ht="35" customHeight="true" spans="1:13">
      <c r="A5" s="5">
        <v>1</v>
      </c>
      <c r="B5" s="95" t="s">
        <v>14</v>
      </c>
      <c r="C5" s="5" t="s">
        <v>15</v>
      </c>
      <c r="D5" s="93">
        <v>983071.35</v>
      </c>
      <c r="E5" s="13">
        <f>D5/$D$20*42000+1</f>
        <v>18286</v>
      </c>
      <c r="F5" s="13">
        <f>D5/SUM($D$5:$D$10)*40000-1</f>
        <v>17879</v>
      </c>
      <c r="G5" s="21" t="s">
        <v>16</v>
      </c>
      <c r="H5" s="99">
        <v>8699</v>
      </c>
      <c r="I5" s="5">
        <f>E5-H5</f>
        <v>9587</v>
      </c>
      <c r="J5" s="5">
        <f>F5-H5</f>
        <v>9180</v>
      </c>
      <c r="L5" s="5">
        <v>917744.45</v>
      </c>
      <c r="M5" s="5">
        <v>65326.9</v>
      </c>
    </row>
    <row r="6" ht="35" customHeight="true" spans="1:13">
      <c r="A6" s="5">
        <v>2</v>
      </c>
      <c r="B6" s="96"/>
      <c r="C6" s="5" t="s">
        <v>17</v>
      </c>
      <c r="D6" s="93">
        <v>646068.09</v>
      </c>
      <c r="E6" s="13">
        <f t="shared" ref="E6:E18" si="0">D6/$D$20*42000</f>
        <v>12017</v>
      </c>
      <c r="F6" s="13">
        <f>D6/SUM($D$5:$D$10)*40000</f>
        <v>11751</v>
      </c>
      <c r="G6" s="21"/>
      <c r="H6" s="99">
        <v>7739</v>
      </c>
      <c r="I6" s="5">
        <f t="shared" ref="I6:I20" si="1">E6-H6</f>
        <v>4278</v>
      </c>
      <c r="J6" s="5">
        <f t="shared" ref="J6:J18" si="2">F6-H6</f>
        <v>4012</v>
      </c>
      <c r="L6" s="5">
        <v>415503.43</v>
      </c>
      <c r="M6" s="5">
        <v>230564.66</v>
      </c>
    </row>
    <row r="7" ht="35" customHeight="true" spans="1:13">
      <c r="A7" s="5">
        <v>3</v>
      </c>
      <c r="B7" s="96"/>
      <c r="C7" s="5" t="s">
        <v>18</v>
      </c>
      <c r="D7" s="93">
        <v>202569.31</v>
      </c>
      <c r="E7" s="13">
        <f t="shared" si="0"/>
        <v>3768</v>
      </c>
      <c r="F7" s="13">
        <f>D7/SUM($D$5:$D$10)*40000</f>
        <v>3684</v>
      </c>
      <c r="G7" s="21"/>
      <c r="H7" s="99">
        <v>3822</v>
      </c>
      <c r="I7" s="14">
        <f t="shared" si="1"/>
        <v>-54</v>
      </c>
      <c r="J7" s="14">
        <f t="shared" si="2"/>
        <v>-138</v>
      </c>
      <c r="L7" s="5">
        <v>182102.64</v>
      </c>
      <c r="M7" s="5">
        <v>20466.67</v>
      </c>
    </row>
    <row r="8" ht="35" customHeight="true" spans="1:13">
      <c r="A8" s="5">
        <v>4</v>
      </c>
      <c r="B8" s="96"/>
      <c r="C8" s="5" t="s">
        <v>19</v>
      </c>
      <c r="D8" s="93">
        <v>185759.45</v>
      </c>
      <c r="E8" s="13">
        <f t="shared" si="0"/>
        <v>3455</v>
      </c>
      <c r="F8" s="13">
        <f>D8/SUM($D$5:$D$10)*40000</f>
        <v>3379</v>
      </c>
      <c r="G8" s="21"/>
      <c r="H8" s="99">
        <v>1286</v>
      </c>
      <c r="I8" s="5">
        <f t="shared" si="1"/>
        <v>2169</v>
      </c>
      <c r="J8" s="5">
        <f t="shared" si="2"/>
        <v>2093</v>
      </c>
      <c r="L8" s="5">
        <v>116897.57</v>
      </c>
      <c r="M8" s="5">
        <v>68861.88</v>
      </c>
    </row>
    <row r="9" ht="35" customHeight="true" spans="1:13">
      <c r="A9" s="5">
        <v>5</v>
      </c>
      <c r="B9" s="96"/>
      <c r="C9" s="5" t="s">
        <v>20</v>
      </c>
      <c r="D9" s="93">
        <v>86970.92</v>
      </c>
      <c r="E9" s="13">
        <f t="shared" si="0"/>
        <v>1618</v>
      </c>
      <c r="F9" s="13">
        <f>D9/SUM($D$5:$D$10)*40000</f>
        <v>1582</v>
      </c>
      <c r="G9" s="21"/>
      <c r="H9" s="99">
        <v>1042</v>
      </c>
      <c r="I9" s="5">
        <f t="shared" si="1"/>
        <v>576</v>
      </c>
      <c r="J9" s="5">
        <f t="shared" si="2"/>
        <v>540</v>
      </c>
      <c r="L9" s="5">
        <v>86758.8</v>
      </c>
      <c r="M9" s="5">
        <v>212.12</v>
      </c>
    </row>
    <row r="10" ht="35" customHeight="true" spans="1:13">
      <c r="A10" s="5">
        <v>6</v>
      </c>
      <c r="B10" s="97"/>
      <c r="C10" s="5" t="s">
        <v>21</v>
      </c>
      <c r="D10" s="93">
        <v>94768.54</v>
      </c>
      <c r="E10" s="13">
        <f t="shared" si="0"/>
        <v>1763</v>
      </c>
      <c r="F10" s="13">
        <f>D10/SUM($D$5:$D$10)*40000</f>
        <v>1724</v>
      </c>
      <c r="G10" s="21"/>
      <c r="H10" s="99">
        <v>222</v>
      </c>
      <c r="I10" s="5">
        <f t="shared" si="1"/>
        <v>1541</v>
      </c>
      <c r="J10" s="5">
        <f t="shared" si="2"/>
        <v>1502</v>
      </c>
      <c r="L10" s="5">
        <v>94768.54</v>
      </c>
      <c r="M10" s="5"/>
    </row>
    <row r="11" ht="35" customHeight="true" spans="1:13">
      <c r="A11" s="5">
        <v>7</v>
      </c>
      <c r="B11" s="95" t="s">
        <v>22</v>
      </c>
      <c r="C11" s="5" t="s">
        <v>23</v>
      </c>
      <c r="D11" s="93">
        <v>13091.22</v>
      </c>
      <c r="E11" s="13">
        <f t="shared" si="0"/>
        <v>243</v>
      </c>
      <c r="F11" s="13">
        <f>D11/SUM($D$11:$D$18)*2000</f>
        <v>445</v>
      </c>
      <c r="G11" s="21"/>
      <c r="H11" s="100"/>
      <c r="I11" s="5">
        <f t="shared" si="1"/>
        <v>243</v>
      </c>
      <c r="J11" s="5">
        <f t="shared" si="2"/>
        <v>445</v>
      </c>
      <c r="L11" s="5">
        <v>13091.22</v>
      </c>
      <c r="M11" s="5"/>
    </row>
    <row r="12" ht="35" customHeight="true" spans="1:13">
      <c r="A12" s="5">
        <v>8</v>
      </c>
      <c r="B12" s="96"/>
      <c r="C12" s="5" t="s">
        <v>24</v>
      </c>
      <c r="D12" s="93">
        <v>14730.02</v>
      </c>
      <c r="E12" s="13">
        <f t="shared" si="0"/>
        <v>274</v>
      </c>
      <c r="F12" s="13">
        <f t="shared" ref="F12:F18" si="3">D12/SUM($D$11:$D$18)*2000</f>
        <v>500</v>
      </c>
      <c r="G12" s="21"/>
      <c r="H12" s="99">
        <v>190</v>
      </c>
      <c r="I12" s="5">
        <f t="shared" si="1"/>
        <v>84</v>
      </c>
      <c r="J12" s="5">
        <f t="shared" si="2"/>
        <v>310</v>
      </c>
      <c r="L12" s="5">
        <v>14730.02</v>
      </c>
      <c r="M12" s="5"/>
    </row>
    <row r="13" ht="35" customHeight="true" spans="1:13">
      <c r="A13" s="5">
        <v>9</v>
      </c>
      <c r="B13" s="96"/>
      <c r="C13" s="5" t="s">
        <v>25</v>
      </c>
      <c r="D13" s="93">
        <v>13081.32</v>
      </c>
      <c r="E13" s="13">
        <f t="shared" si="0"/>
        <v>243</v>
      </c>
      <c r="F13" s="13">
        <f t="shared" si="3"/>
        <v>444</v>
      </c>
      <c r="G13" s="21"/>
      <c r="H13" s="100"/>
      <c r="I13" s="5">
        <f t="shared" si="1"/>
        <v>243</v>
      </c>
      <c r="J13" s="5">
        <f t="shared" si="2"/>
        <v>444</v>
      </c>
      <c r="L13" s="5">
        <v>5069.95</v>
      </c>
      <c r="M13" s="5">
        <v>8011.37</v>
      </c>
    </row>
    <row r="14" ht="35" customHeight="true" spans="1:13">
      <c r="A14" s="5">
        <v>10</v>
      </c>
      <c r="B14" s="96"/>
      <c r="C14" s="5" t="s">
        <v>26</v>
      </c>
      <c r="D14" s="93">
        <v>9052.99</v>
      </c>
      <c r="E14" s="13">
        <f t="shared" si="0"/>
        <v>168</v>
      </c>
      <c r="F14" s="13">
        <f t="shared" si="3"/>
        <v>308</v>
      </c>
      <c r="G14" s="21"/>
      <c r="H14" s="100"/>
      <c r="I14" s="5">
        <f t="shared" si="1"/>
        <v>168</v>
      </c>
      <c r="J14" s="5">
        <f t="shared" si="2"/>
        <v>308</v>
      </c>
      <c r="L14" s="5">
        <v>9040.2</v>
      </c>
      <c r="M14" s="5">
        <v>12.79</v>
      </c>
    </row>
    <row r="15" ht="35" customHeight="true" spans="1:13">
      <c r="A15" s="5">
        <v>11</v>
      </c>
      <c r="B15" s="96"/>
      <c r="C15" s="5" t="s">
        <v>27</v>
      </c>
      <c r="D15" s="93">
        <v>3993.84</v>
      </c>
      <c r="E15" s="13">
        <f t="shared" si="0"/>
        <v>74</v>
      </c>
      <c r="F15" s="13">
        <f t="shared" si="3"/>
        <v>136</v>
      </c>
      <c r="G15" s="21"/>
      <c r="H15" s="100"/>
      <c r="I15" s="5">
        <f t="shared" si="1"/>
        <v>74</v>
      </c>
      <c r="J15" s="5">
        <f t="shared" si="2"/>
        <v>136</v>
      </c>
      <c r="L15" s="5">
        <v>3993.84</v>
      </c>
      <c r="M15" s="5"/>
    </row>
    <row r="16" ht="35" customHeight="true" spans="1:13">
      <c r="A16" s="5">
        <v>12</v>
      </c>
      <c r="B16" s="96"/>
      <c r="C16" s="5" t="s">
        <v>28</v>
      </c>
      <c r="D16" s="93">
        <v>2538.73</v>
      </c>
      <c r="E16" s="13">
        <f t="shared" si="0"/>
        <v>47</v>
      </c>
      <c r="F16" s="13">
        <f t="shared" si="3"/>
        <v>86</v>
      </c>
      <c r="G16" s="21"/>
      <c r="H16" s="100"/>
      <c r="I16" s="5">
        <f t="shared" si="1"/>
        <v>47</v>
      </c>
      <c r="J16" s="5">
        <f t="shared" si="2"/>
        <v>86</v>
      </c>
      <c r="L16" s="5">
        <v>2142.12</v>
      </c>
      <c r="M16" s="5">
        <v>396.61</v>
      </c>
    </row>
    <row r="17" ht="35" customHeight="true" spans="1:13">
      <c r="A17" s="5">
        <v>13</v>
      </c>
      <c r="B17" s="96"/>
      <c r="C17" s="5" t="s">
        <v>29</v>
      </c>
      <c r="D17" s="93">
        <v>1344.54</v>
      </c>
      <c r="E17" s="13">
        <f t="shared" si="0"/>
        <v>25</v>
      </c>
      <c r="F17" s="13">
        <f t="shared" si="3"/>
        <v>46</v>
      </c>
      <c r="G17" s="21"/>
      <c r="H17" s="100"/>
      <c r="I17" s="5">
        <f t="shared" si="1"/>
        <v>25</v>
      </c>
      <c r="J17" s="5">
        <f t="shared" si="2"/>
        <v>46</v>
      </c>
      <c r="L17" s="5">
        <v>892.74</v>
      </c>
      <c r="M17" s="5">
        <v>451.8</v>
      </c>
    </row>
    <row r="18" ht="35" customHeight="true" spans="1:13">
      <c r="A18" s="5">
        <v>14</v>
      </c>
      <c r="B18" s="97"/>
      <c r="C18" s="5" t="s">
        <v>30</v>
      </c>
      <c r="D18" s="93">
        <v>1048.16</v>
      </c>
      <c r="E18" s="13">
        <f t="shared" si="0"/>
        <v>19</v>
      </c>
      <c r="F18" s="13">
        <f t="shared" si="3"/>
        <v>36</v>
      </c>
      <c r="G18" s="21"/>
      <c r="H18" s="100"/>
      <c r="I18" s="5">
        <f t="shared" si="1"/>
        <v>19</v>
      </c>
      <c r="J18" s="5">
        <f t="shared" si="2"/>
        <v>36</v>
      </c>
      <c r="L18" s="5">
        <v>548.17</v>
      </c>
      <c r="M18" s="5">
        <v>499.99</v>
      </c>
    </row>
    <row r="19" ht="35" customHeight="true" spans="1:13">
      <c r="A19" s="5">
        <v>15</v>
      </c>
      <c r="B19" s="97" t="s">
        <v>31</v>
      </c>
      <c r="C19" s="5" t="s">
        <v>32</v>
      </c>
      <c r="D19" s="93"/>
      <c r="E19" s="93">
        <v>3000</v>
      </c>
      <c r="F19" s="93">
        <v>3000</v>
      </c>
      <c r="G19" s="21"/>
      <c r="H19" s="101">
        <v>2000</v>
      </c>
      <c r="I19" s="5">
        <f t="shared" si="1"/>
        <v>1000</v>
      </c>
      <c r="J19" s="5">
        <v>1000</v>
      </c>
      <c r="L19" s="5"/>
      <c r="M19" s="5"/>
    </row>
    <row r="20" ht="35" customHeight="true" spans="1:13">
      <c r="A20" s="5" t="s">
        <v>33</v>
      </c>
      <c r="B20" s="5"/>
      <c r="C20" s="5"/>
      <c r="D20" s="93">
        <f>SUM(D5:D18)</f>
        <v>2258088.48</v>
      </c>
      <c r="E20" s="5">
        <f t="shared" ref="E20:J20" si="4">SUM(E5:E19)</f>
        <v>45000</v>
      </c>
      <c r="F20" s="5">
        <f t="shared" si="4"/>
        <v>45000</v>
      </c>
      <c r="G20" s="21"/>
      <c r="H20" s="5">
        <f t="shared" si="4"/>
        <v>25000</v>
      </c>
      <c r="I20" s="5">
        <f t="shared" si="4"/>
        <v>20000</v>
      </c>
      <c r="J20" s="5">
        <f t="shared" si="4"/>
        <v>20000</v>
      </c>
      <c r="L20" s="5"/>
      <c r="M20" s="5"/>
    </row>
  </sheetData>
  <mergeCells count="5">
    <mergeCell ref="A2:J2"/>
    <mergeCell ref="A20:C20"/>
    <mergeCell ref="B5:B10"/>
    <mergeCell ref="B11:B18"/>
    <mergeCell ref="G5:G20"/>
  </mergeCells>
  <pageMargins left="0.751388888888889" right="0.751388888888889" top="1" bottom="1" header="0.5" footer="0.5"/>
  <pageSetup paperSize="8" scale="9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opLeftCell="A7" workbookViewId="0">
      <selection activeCell="G15" sqref="G15"/>
    </sheetView>
  </sheetViews>
  <sheetFormatPr defaultColWidth="9" defaultRowHeight="14.25" outlineLevelCol="3"/>
  <cols>
    <col min="2" max="4" width="24.125" customWidth="true"/>
  </cols>
  <sheetData>
    <row r="1" ht="60" customHeight="true" spans="1:4">
      <c r="A1" s="91" t="s">
        <v>0</v>
      </c>
      <c r="B1" s="91"/>
      <c r="C1" s="91"/>
      <c r="D1" s="91"/>
    </row>
    <row r="2" ht="16" customHeight="true" spans="1:4">
      <c r="A2" s="92" t="s">
        <v>1</v>
      </c>
      <c r="B2" s="92"/>
      <c r="C2" s="92"/>
      <c r="D2" s="92"/>
    </row>
    <row r="3" ht="44" customHeight="true" spans="1:4">
      <c r="A3" s="5" t="s">
        <v>2</v>
      </c>
      <c r="B3" s="5" t="s">
        <v>4</v>
      </c>
      <c r="C3" s="5" t="s">
        <v>5</v>
      </c>
      <c r="D3" s="5" t="s">
        <v>34</v>
      </c>
    </row>
    <row r="4" s="7" customFormat="true" ht="39" customHeight="true" spans="1:4">
      <c r="A4" s="5">
        <v>1</v>
      </c>
      <c r="B4" s="5" t="s">
        <v>15</v>
      </c>
      <c r="C4" s="93">
        <v>1514920.22</v>
      </c>
      <c r="D4" s="93">
        <f>C4/$C$22*20000</f>
        <v>8985.8</v>
      </c>
    </row>
    <row r="5" s="7" customFormat="true" ht="39" customHeight="true" spans="1:4">
      <c r="A5" s="5">
        <v>2</v>
      </c>
      <c r="B5" s="5" t="s">
        <v>17</v>
      </c>
      <c r="C5" s="93">
        <v>911928.78</v>
      </c>
      <c r="D5" s="93">
        <f>C5/$C$22*20000-0.01</f>
        <v>5409.13</v>
      </c>
    </row>
    <row r="6" s="7" customFormat="true" ht="39" customHeight="true" spans="1:4">
      <c r="A6" s="5">
        <v>3</v>
      </c>
      <c r="B6" s="5" t="s">
        <v>18</v>
      </c>
      <c r="C6" s="93">
        <v>307481.96</v>
      </c>
      <c r="D6" s="93">
        <f t="shared" ref="D5:D21" si="0">C6/$C$22*20000</f>
        <v>1823.84</v>
      </c>
    </row>
    <row r="7" s="7" customFormat="true" ht="39" customHeight="true" spans="1:4">
      <c r="A7" s="5">
        <v>4</v>
      </c>
      <c r="B7" s="5" t="s">
        <v>19</v>
      </c>
      <c r="C7" s="93">
        <v>269723.38</v>
      </c>
      <c r="D7" s="93">
        <f t="shared" si="0"/>
        <v>1599.87</v>
      </c>
    </row>
    <row r="8" s="7" customFormat="true" ht="39" customHeight="true" spans="1:4">
      <c r="A8" s="5">
        <v>5</v>
      </c>
      <c r="B8" s="5" t="s">
        <v>20</v>
      </c>
      <c r="C8" s="93">
        <v>144590.01</v>
      </c>
      <c r="D8" s="93">
        <f t="shared" si="0"/>
        <v>857.64</v>
      </c>
    </row>
    <row r="9" s="7" customFormat="true" ht="39" customHeight="true" spans="1:4">
      <c r="A9" s="5">
        <v>6</v>
      </c>
      <c r="B9" s="5" t="s">
        <v>21</v>
      </c>
      <c r="C9" s="93">
        <v>129924.47</v>
      </c>
      <c r="D9" s="93">
        <f t="shared" si="0"/>
        <v>770.65</v>
      </c>
    </row>
    <row r="10" s="7" customFormat="true" ht="39" customHeight="true" spans="1:4">
      <c r="A10" s="5">
        <v>7</v>
      </c>
      <c r="B10" s="5" t="s">
        <v>23</v>
      </c>
      <c r="C10" s="93">
        <v>21825.43</v>
      </c>
      <c r="D10" s="93">
        <f t="shared" si="0"/>
        <v>129.46</v>
      </c>
    </row>
    <row r="11" s="7" customFormat="true" ht="39" customHeight="true" spans="1:4">
      <c r="A11" s="5">
        <v>8</v>
      </c>
      <c r="B11" s="5" t="s">
        <v>24</v>
      </c>
      <c r="C11" s="93">
        <v>21468.03</v>
      </c>
      <c r="D11" s="93">
        <f t="shared" si="0"/>
        <v>127.34</v>
      </c>
    </row>
    <row r="12" s="7" customFormat="true" ht="39" customHeight="true" spans="1:4">
      <c r="A12" s="5">
        <v>9</v>
      </c>
      <c r="B12" s="5" t="s">
        <v>25</v>
      </c>
      <c r="C12" s="93">
        <v>17583.81</v>
      </c>
      <c r="D12" s="93">
        <f t="shared" si="0"/>
        <v>104.3</v>
      </c>
    </row>
    <row r="13" s="7" customFormat="true" ht="39" customHeight="true" spans="1:4">
      <c r="A13" s="5">
        <v>10</v>
      </c>
      <c r="B13" s="5" t="s">
        <v>26</v>
      </c>
      <c r="C13" s="93">
        <v>15081.49</v>
      </c>
      <c r="D13" s="93">
        <f t="shared" si="0"/>
        <v>89.46</v>
      </c>
    </row>
    <row r="14" s="7" customFormat="true" ht="39" customHeight="true" spans="1:4">
      <c r="A14" s="5">
        <v>11</v>
      </c>
      <c r="B14" s="5" t="s">
        <v>27</v>
      </c>
      <c r="C14" s="93">
        <v>6691.26</v>
      </c>
      <c r="D14" s="93">
        <f t="shared" si="0"/>
        <v>39.69</v>
      </c>
    </row>
    <row r="15" s="7" customFormat="true" ht="39" customHeight="true" spans="1:4">
      <c r="A15" s="5">
        <v>12</v>
      </c>
      <c r="B15" s="5" t="s">
        <v>28</v>
      </c>
      <c r="C15" s="93">
        <v>4019.65</v>
      </c>
      <c r="D15" s="93">
        <f t="shared" si="0"/>
        <v>23.84</v>
      </c>
    </row>
    <row r="16" s="7" customFormat="true" ht="39" customHeight="true" spans="1:4">
      <c r="A16" s="5">
        <v>13</v>
      </c>
      <c r="B16" s="5" t="s">
        <v>29</v>
      </c>
      <c r="C16" s="93">
        <v>3227.96</v>
      </c>
      <c r="D16" s="93">
        <f t="shared" si="0"/>
        <v>19.15</v>
      </c>
    </row>
    <row r="17" s="7" customFormat="true" ht="39" customHeight="true" spans="1:4">
      <c r="A17" s="5">
        <v>14</v>
      </c>
      <c r="B17" s="5" t="s">
        <v>30</v>
      </c>
      <c r="C17" s="93">
        <v>1409.11</v>
      </c>
      <c r="D17" s="93">
        <f t="shared" si="0"/>
        <v>8.36</v>
      </c>
    </row>
    <row r="18" s="7" customFormat="true" ht="39" customHeight="true" spans="1:4">
      <c r="A18" s="5">
        <v>15</v>
      </c>
      <c r="B18" s="5" t="s">
        <v>35</v>
      </c>
      <c r="C18" s="93">
        <v>952.05</v>
      </c>
      <c r="D18" s="93">
        <f t="shared" si="0"/>
        <v>5.65</v>
      </c>
    </row>
    <row r="19" s="7" customFormat="true" ht="39" customHeight="true" spans="1:4">
      <c r="A19" s="5">
        <v>16</v>
      </c>
      <c r="B19" s="5" t="s">
        <v>36</v>
      </c>
      <c r="C19" s="93">
        <v>550.37</v>
      </c>
      <c r="D19" s="93">
        <f t="shared" si="0"/>
        <v>3.26</v>
      </c>
    </row>
    <row r="20" s="7" customFormat="true" ht="39" customHeight="true" spans="1:4">
      <c r="A20" s="5">
        <v>17</v>
      </c>
      <c r="B20" s="5" t="s">
        <v>37</v>
      </c>
      <c r="C20" s="93">
        <v>413</v>
      </c>
      <c r="D20" s="93">
        <f t="shared" si="0"/>
        <v>2.45</v>
      </c>
    </row>
    <row r="21" s="7" customFormat="true" ht="39" customHeight="true" spans="1:4">
      <c r="A21" s="5">
        <v>18</v>
      </c>
      <c r="B21" s="5" t="s">
        <v>38</v>
      </c>
      <c r="C21" s="93">
        <v>18.9</v>
      </c>
      <c r="D21" s="93">
        <f t="shared" si="0"/>
        <v>0.11</v>
      </c>
    </row>
    <row r="22" customFormat="true" ht="39" customHeight="true" spans="1:4">
      <c r="A22" s="5" t="s">
        <v>33</v>
      </c>
      <c r="B22" s="5"/>
      <c r="C22" s="93">
        <f>SUM(C4:C21)</f>
        <v>3371809.88</v>
      </c>
      <c r="D22" s="5">
        <f>SUM(D4:D21)</f>
        <v>20000</v>
      </c>
    </row>
  </sheetData>
  <sortState ref="B1:D22">
    <sortCondition ref="C4" descending="true"/>
  </sortState>
  <mergeCells count="3">
    <mergeCell ref="A1:D1"/>
    <mergeCell ref="A2:D2"/>
    <mergeCell ref="A22:B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U25"/>
  <sheetViews>
    <sheetView zoomScale="85" zoomScaleNormal="85" workbookViewId="0">
      <pane ySplit="4" topLeftCell="A7" activePane="bottomLeft" state="frozen"/>
      <selection/>
      <selection pane="bottomLeft" activeCell="C18" sqref="C18"/>
    </sheetView>
  </sheetViews>
  <sheetFormatPr defaultColWidth="8.8" defaultRowHeight="14.25"/>
  <cols>
    <col min="1" max="1" width="4.375" customWidth="true"/>
    <col min="2" max="2" width="8.125" style="58" customWidth="true"/>
    <col min="3" max="3" width="15.7333333333333" style="58" customWidth="true"/>
    <col min="4" max="4" width="10.8333333333333" style="58" customWidth="true"/>
    <col min="5" max="5" width="8.80833333333333" style="58" customWidth="true"/>
    <col min="6" max="6" width="9.55" style="58" customWidth="true"/>
    <col min="7" max="7" width="8.50833333333333" style="58" customWidth="true"/>
    <col min="8" max="8" width="9.1" style="58" customWidth="true"/>
    <col min="9" max="10" width="8.125" style="58" customWidth="true"/>
    <col min="11" max="11" width="11.7833333333333" style="58" customWidth="true"/>
    <col min="12" max="13" width="7.16666666666667" style="58" customWidth="true"/>
    <col min="14" max="14" width="5.66666666666667" style="58" customWidth="true"/>
    <col min="15" max="15" width="5.83333333333333" style="58" customWidth="true"/>
    <col min="16" max="16" width="9.85" style="58" customWidth="true"/>
    <col min="17" max="17" width="10.5916666666667" style="58" customWidth="true"/>
    <col min="18" max="18" width="9" style="58" customWidth="true"/>
    <col min="19" max="19" width="10.8916666666667" style="58" customWidth="true"/>
    <col min="20" max="20" width="7.5" customWidth="true"/>
    <col min="21" max="21" width="5.16666666666667" customWidth="true"/>
    <col min="22" max="22" width="10.5" customWidth="true"/>
    <col min="23" max="24" width="11.3416666666667" customWidth="true"/>
    <col min="25" max="25" width="11" customWidth="true"/>
    <col min="26" max="26" width="12.1666666666667" customWidth="true"/>
    <col min="27" max="27" width="8.83333333333333" customWidth="true"/>
    <col min="28" max="28" width="9.55" customWidth="true"/>
    <col min="29" max="29" width="9.7" customWidth="true"/>
    <col min="30" max="30" width="12.8583333333333" customWidth="true"/>
    <col min="31" max="31" width="10.15" customWidth="true"/>
    <col min="32" max="32" width="10.2916666666667" customWidth="true"/>
    <col min="33" max="33" width="10" customWidth="true"/>
    <col min="34" max="34" width="10.1416666666667" customWidth="true"/>
    <col min="35" max="35" width="8.16666666666667" customWidth="true"/>
    <col min="36" max="36" width="7.16666666666667" customWidth="true"/>
    <col min="37" max="37" width="8.83333333333333" customWidth="true"/>
    <col min="38" max="38" width="8.20833333333333" customWidth="true"/>
    <col min="39" max="39" width="9.7" customWidth="true"/>
    <col min="40" max="40" width="8.83333333333333" customWidth="true"/>
    <col min="41" max="41" width="9.4" customWidth="true"/>
    <col min="42" max="42" width="12.8583333333333" customWidth="true"/>
    <col min="44" max="44" width="9.6"/>
    <col min="46" max="46" width="9.6"/>
  </cols>
  <sheetData>
    <row r="1" ht="38.75" customHeight="true" spans="1:42">
      <c r="A1" s="59" t="s">
        <v>39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</row>
    <row r="2" ht="29" customHeight="true" spans="1:46">
      <c r="A2" s="28" t="s">
        <v>2</v>
      </c>
      <c r="B2" s="29" t="s">
        <v>40</v>
      </c>
      <c r="C2" s="60" t="s">
        <v>41</v>
      </c>
      <c r="D2" s="61" t="s">
        <v>42</v>
      </c>
      <c r="E2" s="61"/>
      <c r="F2" s="61"/>
      <c r="G2" s="61"/>
      <c r="H2" s="61"/>
      <c r="I2" s="61"/>
      <c r="J2" s="61"/>
      <c r="K2" s="61"/>
      <c r="L2" s="61" t="s">
        <v>43</v>
      </c>
      <c r="M2" s="61"/>
      <c r="N2" s="61"/>
      <c r="O2" s="61"/>
      <c r="P2" s="61"/>
      <c r="Q2" s="61"/>
      <c r="R2" s="61"/>
      <c r="S2" s="61"/>
      <c r="T2" s="30" t="s">
        <v>44</v>
      </c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 t="s">
        <v>45</v>
      </c>
      <c r="AQ2" s="82" t="s">
        <v>46</v>
      </c>
      <c r="AR2" s="82"/>
      <c r="AS2" s="82"/>
      <c r="AT2" s="82"/>
    </row>
    <row r="3" ht="45" customHeight="true" spans="1:46">
      <c r="A3" s="31"/>
      <c r="B3" s="29"/>
      <c r="C3" s="62"/>
      <c r="D3" s="63" t="s">
        <v>47</v>
      </c>
      <c r="E3" s="63" t="s">
        <v>48</v>
      </c>
      <c r="F3" s="63" t="s">
        <v>49</v>
      </c>
      <c r="G3" s="63" t="s">
        <v>50</v>
      </c>
      <c r="H3" s="63" t="s">
        <v>51</v>
      </c>
      <c r="I3" s="63" t="s">
        <v>52</v>
      </c>
      <c r="J3" s="63" t="s">
        <v>53</v>
      </c>
      <c r="K3" s="63" t="s">
        <v>54</v>
      </c>
      <c r="L3" s="63" t="s">
        <v>55</v>
      </c>
      <c r="M3" s="63" t="s">
        <v>56</v>
      </c>
      <c r="N3" s="63" t="s">
        <v>57</v>
      </c>
      <c r="O3" s="63" t="s">
        <v>58</v>
      </c>
      <c r="P3" s="63" t="s">
        <v>59</v>
      </c>
      <c r="Q3" s="63" t="s">
        <v>60</v>
      </c>
      <c r="R3" s="63" t="s">
        <v>61</v>
      </c>
      <c r="S3" s="63" t="s">
        <v>62</v>
      </c>
      <c r="T3" s="30" t="s">
        <v>63</v>
      </c>
      <c r="U3" s="30"/>
      <c r="V3" s="30" t="s">
        <v>64</v>
      </c>
      <c r="W3" s="30"/>
      <c r="X3" s="30"/>
      <c r="Y3" s="30"/>
      <c r="Z3" s="30"/>
      <c r="AA3" s="30"/>
      <c r="AB3" s="30"/>
      <c r="AC3" s="30"/>
      <c r="AD3" s="30" t="s">
        <v>65</v>
      </c>
      <c r="AE3" s="30"/>
      <c r="AF3" s="30"/>
      <c r="AG3" s="30"/>
      <c r="AH3" s="30"/>
      <c r="AI3" s="55" t="s">
        <v>66</v>
      </c>
      <c r="AJ3" s="55"/>
      <c r="AK3" s="55"/>
      <c r="AL3" s="55" t="s">
        <v>67</v>
      </c>
      <c r="AM3" s="55"/>
      <c r="AN3" s="55"/>
      <c r="AO3" s="30" t="s">
        <v>68</v>
      </c>
      <c r="AP3" s="30"/>
      <c r="AQ3" s="82" t="s">
        <v>69</v>
      </c>
      <c r="AR3" s="82" t="s">
        <v>70</v>
      </c>
      <c r="AS3" s="82" t="s">
        <v>71</v>
      </c>
      <c r="AT3" s="82" t="s">
        <v>72</v>
      </c>
    </row>
    <row r="4" ht="60" customHeight="true" spans="1:46">
      <c r="A4" s="32"/>
      <c r="B4" s="29"/>
      <c r="C4" s="64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30" t="s">
        <v>73</v>
      </c>
      <c r="U4" s="30" t="s">
        <v>74</v>
      </c>
      <c r="V4" s="30" t="s">
        <v>75</v>
      </c>
      <c r="W4" s="29" t="s">
        <v>76</v>
      </c>
      <c r="X4" s="29" t="s">
        <v>77</v>
      </c>
      <c r="Y4" s="30" t="s">
        <v>78</v>
      </c>
      <c r="Z4" s="30" t="s">
        <v>79</v>
      </c>
      <c r="AA4" s="30" t="s">
        <v>80</v>
      </c>
      <c r="AB4" s="30" t="s">
        <v>81</v>
      </c>
      <c r="AC4" s="30" t="s">
        <v>82</v>
      </c>
      <c r="AD4" s="54" t="s">
        <v>83</v>
      </c>
      <c r="AE4" s="30" t="s">
        <v>84</v>
      </c>
      <c r="AF4" s="30" t="s">
        <v>85</v>
      </c>
      <c r="AG4" s="30" t="s">
        <v>86</v>
      </c>
      <c r="AH4" s="30" t="s">
        <v>82</v>
      </c>
      <c r="AI4" s="30" t="s">
        <v>87</v>
      </c>
      <c r="AJ4" s="30" t="s">
        <v>88</v>
      </c>
      <c r="AK4" s="30" t="s">
        <v>82</v>
      </c>
      <c r="AL4" s="30" t="s">
        <v>89</v>
      </c>
      <c r="AM4" s="30" t="s">
        <v>90</v>
      </c>
      <c r="AN4" s="30" t="s">
        <v>82</v>
      </c>
      <c r="AO4" s="30"/>
      <c r="AP4" s="30"/>
      <c r="AQ4" s="82"/>
      <c r="AR4" s="82"/>
      <c r="AS4" s="82"/>
      <c r="AT4" s="82"/>
    </row>
    <row r="5" ht="27" spans="1:46">
      <c r="A5" s="66"/>
      <c r="B5" s="29" t="s">
        <v>91</v>
      </c>
      <c r="C5" s="64"/>
      <c r="D5" s="61" t="s">
        <v>92</v>
      </c>
      <c r="E5" s="61" t="s">
        <v>93</v>
      </c>
      <c r="F5" s="61" t="s">
        <v>94</v>
      </c>
      <c r="G5" s="61" t="s">
        <v>95</v>
      </c>
      <c r="H5" s="61" t="s">
        <v>96</v>
      </c>
      <c r="I5" s="61" t="s">
        <v>97</v>
      </c>
      <c r="J5" s="61" t="s">
        <v>98</v>
      </c>
      <c r="K5" s="61" t="s">
        <v>99</v>
      </c>
      <c r="L5" s="61" t="s">
        <v>100</v>
      </c>
      <c r="M5" s="61" t="s">
        <v>101</v>
      </c>
      <c r="N5" s="61" t="s">
        <v>102</v>
      </c>
      <c r="O5" s="61" t="s">
        <v>103</v>
      </c>
      <c r="P5" s="61" t="s">
        <v>104</v>
      </c>
      <c r="Q5" s="61" t="s">
        <v>105</v>
      </c>
      <c r="R5" s="61" t="s">
        <v>106</v>
      </c>
      <c r="S5" s="61" t="s">
        <v>107</v>
      </c>
      <c r="T5" s="61"/>
      <c r="U5" s="61"/>
      <c r="V5" s="61" t="s">
        <v>108</v>
      </c>
      <c r="W5" s="61" t="s">
        <v>109</v>
      </c>
      <c r="X5" s="61" t="s">
        <v>110</v>
      </c>
      <c r="Y5" s="61"/>
      <c r="Z5" s="61"/>
      <c r="AA5" s="61"/>
      <c r="AB5" s="61"/>
      <c r="AC5" s="61"/>
      <c r="AD5" s="82"/>
      <c r="AE5" s="61"/>
      <c r="AF5" s="61"/>
      <c r="AG5" s="61"/>
      <c r="AH5" s="61" t="s">
        <v>111</v>
      </c>
      <c r="AI5" s="61"/>
      <c r="AJ5" s="61"/>
      <c r="AK5" s="61"/>
      <c r="AL5" s="61"/>
      <c r="AM5" s="61"/>
      <c r="AN5" s="61"/>
      <c r="AO5" s="61"/>
      <c r="AP5" s="61" t="s">
        <v>112</v>
      </c>
      <c r="AQ5" s="82" t="s">
        <v>113</v>
      </c>
      <c r="AR5" s="82" t="s">
        <v>114</v>
      </c>
      <c r="AS5" s="82" t="s">
        <v>115</v>
      </c>
      <c r="AT5" s="61" t="s">
        <v>116</v>
      </c>
    </row>
    <row r="6" ht="25" customHeight="true" spans="1:46">
      <c r="A6" s="33"/>
      <c r="B6" s="34" t="s">
        <v>33</v>
      </c>
      <c r="C6" s="67">
        <f>SUM(C7:C24)</f>
        <v>3371809.61</v>
      </c>
      <c r="D6" s="67">
        <f t="shared" ref="C6:S6" si="0">SUM(D7:D24)</f>
        <v>241444.31</v>
      </c>
      <c r="E6" s="67">
        <f t="shared" si="0"/>
        <v>31366.07</v>
      </c>
      <c r="F6" s="67">
        <f t="shared" si="0"/>
        <v>171246.41</v>
      </c>
      <c r="G6" s="67">
        <f t="shared" si="0"/>
        <v>13723.29</v>
      </c>
      <c r="H6" s="67">
        <f t="shared" si="0"/>
        <v>79681.82</v>
      </c>
      <c r="I6" s="67">
        <f t="shared" si="0"/>
        <v>6795.59</v>
      </c>
      <c r="J6" s="67">
        <f t="shared" si="0"/>
        <v>1594.4</v>
      </c>
      <c r="K6" s="67">
        <f t="shared" si="0"/>
        <v>2465826.54</v>
      </c>
      <c r="L6" s="74">
        <f t="shared" si="0"/>
        <v>3599</v>
      </c>
      <c r="M6" s="74">
        <f t="shared" si="0"/>
        <v>48978</v>
      </c>
      <c r="N6" s="79">
        <f t="shared" si="0"/>
        <v>0</v>
      </c>
      <c r="O6" s="79">
        <f t="shared" si="0"/>
        <v>0</v>
      </c>
      <c r="P6" s="74">
        <f t="shared" si="0"/>
        <v>20413933</v>
      </c>
      <c r="Q6" s="67">
        <f t="shared" si="0"/>
        <v>3639323.76</v>
      </c>
      <c r="R6" s="67">
        <f t="shared" si="0"/>
        <v>24248.02</v>
      </c>
      <c r="S6" s="67">
        <f t="shared" si="0"/>
        <v>418802.16</v>
      </c>
      <c r="T6" s="35"/>
      <c r="U6" s="35"/>
      <c r="V6" s="35">
        <f>SUM(V7:V24)</f>
        <v>9378.21</v>
      </c>
      <c r="W6" s="35">
        <f>SUM(W7:W24)</f>
        <v>3901.32</v>
      </c>
      <c r="X6" s="35">
        <f>SUM(X7:X24)</f>
        <v>286659.71</v>
      </c>
      <c r="Y6" s="35">
        <f t="shared" ref="Y6:AH6" si="1">SUM(Y7:Y24)</f>
        <v>2441.46</v>
      </c>
      <c r="Z6" s="35">
        <f t="shared" si="1"/>
        <v>77.9</v>
      </c>
      <c r="AA6" s="35">
        <f t="shared" si="1"/>
        <v>21386.48</v>
      </c>
      <c r="AB6" s="35">
        <f t="shared" si="1"/>
        <v>71913.83</v>
      </c>
      <c r="AC6" s="35">
        <f t="shared" si="1"/>
        <v>338871.58</v>
      </c>
      <c r="AD6" s="35">
        <f t="shared" si="1"/>
        <v>2268.83</v>
      </c>
      <c r="AE6" s="35">
        <f t="shared" si="1"/>
        <v>0.18</v>
      </c>
      <c r="AF6" s="35">
        <f t="shared" si="1"/>
        <v>97829.18</v>
      </c>
      <c r="AG6" s="35">
        <f t="shared" si="1"/>
        <v>516605</v>
      </c>
      <c r="AH6" s="35">
        <f t="shared" si="1"/>
        <v>92715.77</v>
      </c>
      <c r="AI6" s="35">
        <f t="shared" ref="AI6:AO6" si="2">SUM(AI7:AI24)</f>
        <v>1795</v>
      </c>
      <c r="AJ6" s="35">
        <f t="shared" si="2"/>
        <v>176</v>
      </c>
      <c r="AK6" s="35">
        <f t="shared" si="2"/>
        <v>7093.52</v>
      </c>
      <c r="AL6" s="35">
        <f t="shared" si="2"/>
        <v>5025</v>
      </c>
      <c r="AM6" s="35">
        <f t="shared" si="2"/>
        <v>3676</v>
      </c>
      <c r="AN6" s="35">
        <f t="shared" si="2"/>
        <v>17579</v>
      </c>
      <c r="AO6" s="35">
        <f t="shared" si="2"/>
        <v>30921.03</v>
      </c>
      <c r="AP6" s="35">
        <f t="shared" ref="AP6:AT6" si="3">SUM(AP7:AP24)</f>
        <v>487180.9</v>
      </c>
      <c r="AQ6" s="43">
        <f t="shared" si="3"/>
        <v>3430.73</v>
      </c>
      <c r="AR6" s="43">
        <f t="shared" si="3"/>
        <v>35743.57</v>
      </c>
      <c r="AS6" s="43">
        <f t="shared" si="3"/>
        <v>9712.93</v>
      </c>
      <c r="AT6" s="43">
        <f t="shared" si="3"/>
        <v>48887.22</v>
      </c>
    </row>
    <row r="7" ht="24" customHeight="true" spans="1:46">
      <c r="A7" s="36">
        <v>1</v>
      </c>
      <c r="B7" s="68" t="s">
        <v>17</v>
      </c>
      <c r="C7" s="69">
        <f t="shared" ref="C7:C9" si="4">K7+S7+AP7</f>
        <v>911928.78</v>
      </c>
      <c r="D7" s="37">
        <v>35161.65</v>
      </c>
      <c r="E7" s="37">
        <v>9517.72</v>
      </c>
      <c r="F7" s="37">
        <v>22741.61</v>
      </c>
      <c r="G7" s="37">
        <v>5922.36</v>
      </c>
      <c r="H7" s="37">
        <v>12879.09</v>
      </c>
      <c r="I7" s="37">
        <v>3730.36</v>
      </c>
      <c r="J7" s="37">
        <v>89.33</v>
      </c>
      <c r="K7" s="37">
        <v>439247.13</v>
      </c>
      <c r="L7" s="75">
        <v>1039</v>
      </c>
      <c r="M7" s="75">
        <v>16620</v>
      </c>
      <c r="N7" s="41">
        <v>0</v>
      </c>
      <c r="O7" s="41">
        <v>0</v>
      </c>
      <c r="P7" s="75">
        <v>17156389</v>
      </c>
      <c r="Q7" s="37">
        <v>2280037</v>
      </c>
      <c r="R7" s="37">
        <v>21173</v>
      </c>
      <c r="S7" s="37">
        <v>204735.87</v>
      </c>
      <c r="T7" s="37"/>
      <c r="U7" s="37"/>
      <c r="V7" s="37">
        <v>6372.72</v>
      </c>
      <c r="W7" s="37">
        <v>2618.56</v>
      </c>
      <c r="X7" s="37">
        <v>167734.29</v>
      </c>
      <c r="Y7" s="37"/>
      <c r="Z7" s="37"/>
      <c r="AA7" s="37"/>
      <c r="AB7" s="37"/>
      <c r="AC7" s="37">
        <v>167734.29</v>
      </c>
      <c r="AD7" s="37"/>
      <c r="AE7" s="37"/>
      <c r="AF7" s="37"/>
      <c r="AG7" s="37"/>
      <c r="AH7" s="37">
        <v>69290.46</v>
      </c>
      <c r="AI7" s="37"/>
      <c r="AJ7" s="37"/>
      <c r="AK7" s="37"/>
      <c r="AL7" s="37"/>
      <c r="AM7" s="37"/>
      <c r="AN7" s="37"/>
      <c r="AO7" s="37">
        <v>30921.03</v>
      </c>
      <c r="AP7" s="83">
        <f t="shared" ref="AP7:AP14" si="5">AC7+AH7+AK7+AN7+AO7</f>
        <v>267945.78</v>
      </c>
      <c r="AQ7" s="84">
        <v>64.68</v>
      </c>
      <c r="AR7" s="84">
        <v>2786.03</v>
      </c>
      <c r="AS7" s="84">
        <v>2507.93</v>
      </c>
      <c r="AT7" s="84">
        <v>5358.63</v>
      </c>
    </row>
    <row r="8" ht="25" customHeight="true" spans="1:46">
      <c r="A8" s="36">
        <v>2</v>
      </c>
      <c r="B8" s="68" t="s">
        <v>15</v>
      </c>
      <c r="C8" s="69">
        <f t="shared" si="4"/>
        <v>1514920.22</v>
      </c>
      <c r="D8" s="38">
        <v>60735.93</v>
      </c>
      <c r="E8" s="38">
        <v>10190</v>
      </c>
      <c r="F8" s="38">
        <v>38558.53</v>
      </c>
      <c r="G8" s="38">
        <v>3151.87</v>
      </c>
      <c r="H8" s="38">
        <v>24868</v>
      </c>
      <c r="I8" s="38">
        <v>950</v>
      </c>
      <c r="J8" s="38">
        <v>648</v>
      </c>
      <c r="K8" s="38">
        <v>1289580.05</v>
      </c>
      <c r="L8" s="46">
        <v>550</v>
      </c>
      <c r="M8" s="46">
        <v>19084</v>
      </c>
      <c r="N8" s="46">
        <v>0</v>
      </c>
      <c r="O8" s="46">
        <v>0</v>
      </c>
      <c r="P8" s="46">
        <v>1107947</v>
      </c>
      <c r="Q8" s="38">
        <v>739917</v>
      </c>
      <c r="R8" s="38">
        <v>810</v>
      </c>
      <c r="S8" s="38">
        <v>151980</v>
      </c>
      <c r="T8" s="38"/>
      <c r="U8" s="38"/>
      <c r="V8" s="38">
        <v>1510.36</v>
      </c>
      <c r="W8" s="38">
        <v>424.5</v>
      </c>
      <c r="X8" s="38">
        <v>23528.82</v>
      </c>
      <c r="Y8" s="38">
        <v>1507.1</v>
      </c>
      <c r="Z8" s="38"/>
      <c r="AA8" s="38">
        <v>4.19</v>
      </c>
      <c r="AB8" s="38">
        <v>511.6</v>
      </c>
      <c r="AC8" s="38">
        <v>70165.3</v>
      </c>
      <c r="AD8" s="38"/>
      <c r="AE8" s="38"/>
      <c r="AF8" s="38">
        <v>58564</v>
      </c>
      <c r="AG8" s="38"/>
      <c r="AH8" s="38">
        <v>312.95</v>
      </c>
      <c r="AI8" s="38">
        <v>660</v>
      </c>
      <c r="AJ8" s="38">
        <v>120</v>
      </c>
      <c r="AK8" s="38">
        <v>941.92</v>
      </c>
      <c r="AL8" s="38">
        <v>4300</v>
      </c>
      <c r="AM8" s="38">
        <v>1740</v>
      </c>
      <c r="AN8" s="38">
        <v>1940</v>
      </c>
      <c r="AO8" s="38"/>
      <c r="AP8" s="83">
        <f t="shared" si="5"/>
        <v>73360.17</v>
      </c>
      <c r="AQ8" s="43">
        <v>3348</v>
      </c>
      <c r="AR8" s="43">
        <v>32346</v>
      </c>
      <c r="AS8" s="43">
        <v>6696</v>
      </c>
      <c r="AT8" s="38">
        <v>42390</v>
      </c>
    </row>
    <row r="9" ht="25" customHeight="true" spans="1:47">
      <c r="A9" s="36">
        <v>3</v>
      </c>
      <c r="B9" s="68" t="s">
        <v>18</v>
      </c>
      <c r="C9" s="69">
        <f t="shared" si="4"/>
        <v>307481.96</v>
      </c>
      <c r="D9" s="38">
        <v>80387.83</v>
      </c>
      <c r="E9" s="38">
        <v>1139.56</v>
      </c>
      <c r="F9" s="38">
        <v>74127.15</v>
      </c>
      <c r="G9" s="38">
        <v>882.25</v>
      </c>
      <c r="H9" s="38">
        <v>21382.89</v>
      </c>
      <c r="I9" s="38">
        <v>404.53</v>
      </c>
      <c r="J9" s="38">
        <v>16.31</v>
      </c>
      <c r="K9" s="38">
        <v>249003.46</v>
      </c>
      <c r="L9" s="76">
        <v>1394</v>
      </c>
      <c r="M9" s="76">
        <v>4693</v>
      </c>
      <c r="N9" s="46"/>
      <c r="O9" s="46"/>
      <c r="P9" s="76">
        <v>1121417</v>
      </c>
      <c r="Q9" s="38">
        <v>218072.1</v>
      </c>
      <c r="R9" s="38">
        <v>1270.22</v>
      </c>
      <c r="S9" s="38">
        <v>38335.18</v>
      </c>
      <c r="T9" s="38"/>
      <c r="U9" s="38"/>
      <c r="V9" s="38">
        <v>24.95</v>
      </c>
      <c r="W9" s="38">
        <v>24.95</v>
      </c>
      <c r="X9" s="38">
        <v>13726.12</v>
      </c>
      <c r="Y9" s="38"/>
      <c r="Z9" s="38"/>
      <c r="AA9" s="38">
        <v>0.4</v>
      </c>
      <c r="AB9" s="38">
        <v>51</v>
      </c>
      <c r="AC9" s="38">
        <v>13726.12</v>
      </c>
      <c r="AD9" s="38">
        <v>16</v>
      </c>
      <c r="AE9" s="38"/>
      <c r="AF9" s="38">
        <v>2235</v>
      </c>
      <c r="AG9" s="38">
        <v>247405</v>
      </c>
      <c r="AH9" s="38">
        <v>3385.2</v>
      </c>
      <c r="AI9" s="38">
        <v>430</v>
      </c>
      <c r="AJ9" s="38"/>
      <c r="AK9" s="38">
        <v>2532</v>
      </c>
      <c r="AL9" s="38">
        <v>75</v>
      </c>
      <c r="AM9" s="38">
        <v>70</v>
      </c>
      <c r="AN9" s="38">
        <v>500</v>
      </c>
      <c r="AO9" s="38"/>
      <c r="AP9" s="83">
        <f t="shared" si="5"/>
        <v>20143.32</v>
      </c>
      <c r="AQ9" s="43"/>
      <c r="AR9" s="43"/>
      <c r="AS9" s="43"/>
      <c r="AT9" s="38"/>
      <c r="AU9" t="s">
        <v>117</v>
      </c>
    </row>
    <row r="10" ht="25" customHeight="true" spans="1:47">
      <c r="A10" s="36">
        <v>4</v>
      </c>
      <c r="B10" s="68" t="s">
        <v>19</v>
      </c>
      <c r="C10" s="69">
        <f t="shared" ref="C9:C11" si="6">K10+S10+AP10</f>
        <v>269723.38</v>
      </c>
      <c r="D10" s="38">
        <v>27256.87</v>
      </c>
      <c r="E10" s="38">
        <v>3215.67</v>
      </c>
      <c r="F10" s="38">
        <v>20669.48</v>
      </c>
      <c r="G10" s="38">
        <v>1058.97</v>
      </c>
      <c r="H10" s="38">
        <v>12470.84</v>
      </c>
      <c r="I10" s="38">
        <v>350.53</v>
      </c>
      <c r="J10" s="38">
        <v>28.78</v>
      </c>
      <c r="K10" s="38">
        <v>188152.49</v>
      </c>
      <c r="L10" s="77">
        <v>88</v>
      </c>
      <c r="M10" s="77">
        <v>1631</v>
      </c>
      <c r="N10" s="46">
        <v>0</v>
      </c>
      <c r="O10" s="46">
        <v>0</v>
      </c>
      <c r="P10" s="77">
        <v>52321</v>
      </c>
      <c r="Q10" s="38">
        <v>124586.4</v>
      </c>
      <c r="R10" s="38">
        <v>549.7</v>
      </c>
      <c r="S10" s="38">
        <v>3533.06</v>
      </c>
      <c r="T10" s="38"/>
      <c r="U10" s="38"/>
      <c r="V10" s="38">
        <v>183.88</v>
      </c>
      <c r="W10" s="38">
        <v>155.95</v>
      </c>
      <c r="X10" s="38">
        <v>56114</v>
      </c>
      <c r="Y10" s="38">
        <v>159.13</v>
      </c>
      <c r="Z10" s="38"/>
      <c r="AA10" s="38">
        <v>16061.08</v>
      </c>
      <c r="AB10" s="38">
        <v>35279</v>
      </c>
      <c r="AC10" s="38">
        <v>56199.16</v>
      </c>
      <c r="AD10" s="38">
        <v>823</v>
      </c>
      <c r="AE10" s="38"/>
      <c r="AF10" s="38"/>
      <c r="AG10" s="38"/>
      <c r="AH10" s="38">
        <v>9968.57</v>
      </c>
      <c r="AI10" s="38">
        <v>516</v>
      </c>
      <c r="AJ10" s="38"/>
      <c r="AK10" s="38">
        <v>2898.1</v>
      </c>
      <c r="AL10" s="38">
        <v>394</v>
      </c>
      <c r="AM10" s="38">
        <v>1482</v>
      </c>
      <c r="AN10" s="38">
        <v>8972</v>
      </c>
      <c r="AO10" s="38"/>
      <c r="AP10" s="83">
        <f t="shared" si="5"/>
        <v>78037.83</v>
      </c>
      <c r="AQ10" s="53">
        <v>11.31</v>
      </c>
      <c r="AR10" s="53">
        <v>605.14</v>
      </c>
      <c r="AS10" s="53">
        <v>491.42</v>
      </c>
      <c r="AT10" s="38">
        <v>1107.87</v>
      </c>
      <c r="AU10" t="s">
        <v>118</v>
      </c>
    </row>
    <row r="11" ht="25" customHeight="true" spans="1:46">
      <c r="A11" s="36">
        <v>5</v>
      </c>
      <c r="B11" s="68" t="s">
        <v>20</v>
      </c>
      <c r="C11" s="69">
        <f t="shared" si="6"/>
        <v>144590.01</v>
      </c>
      <c r="D11" s="38">
        <v>9590.69</v>
      </c>
      <c r="E11" s="38">
        <v>1076.18</v>
      </c>
      <c r="F11" s="38">
        <v>6240.55</v>
      </c>
      <c r="G11" s="38">
        <v>669.81</v>
      </c>
      <c r="H11" s="38">
        <v>2863.73</v>
      </c>
      <c r="I11" s="38">
        <v>225.28</v>
      </c>
      <c r="J11" s="38">
        <v>20.94</v>
      </c>
      <c r="K11" s="38">
        <v>133747.67</v>
      </c>
      <c r="L11" s="46">
        <v>17</v>
      </c>
      <c r="M11" s="46">
        <v>3472</v>
      </c>
      <c r="N11" s="46">
        <v>0</v>
      </c>
      <c r="O11" s="46">
        <v>0</v>
      </c>
      <c r="P11" s="77">
        <v>734048</v>
      </c>
      <c r="Q11" s="38">
        <v>140311</v>
      </c>
      <c r="R11" s="38">
        <v>61</v>
      </c>
      <c r="S11" s="38">
        <v>9021.85</v>
      </c>
      <c r="T11" s="38"/>
      <c r="U11" s="38"/>
      <c r="V11" s="38">
        <v>150.3</v>
      </c>
      <c r="W11" s="38">
        <v>0</v>
      </c>
      <c r="X11" s="38">
        <v>0</v>
      </c>
      <c r="Y11" s="38"/>
      <c r="Z11" s="38"/>
      <c r="AA11" s="38">
        <v>225.04</v>
      </c>
      <c r="AB11" s="38">
        <v>7122.5</v>
      </c>
      <c r="AC11" s="38">
        <v>1265.46</v>
      </c>
      <c r="AD11" s="38"/>
      <c r="AE11" s="38"/>
      <c r="AF11" s="38"/>
      <c r="AG11" s="38"/>
      <c r="AH11" s="38">
        <v>555.03</v>
      </c>
      <c r="AI11" s="38"/>
      <c r="AJ11" s="38"/>
      <c r="AK11" s="38"/>
      <c r="AL11" s="38"/>
      <c r="AM11" s="38"/>
      <c r="AN11" s="38"/>
      <c r="AO11" s="38"/>
      <c r="AP11" s="85">
        <v>1820.49</v>
      </c>
      <c r="AQ11" s="43"/>
      <c r="AR11" s="43"/>
      <c r="AS11" s="43"/>
      <c r="AT11" s="38"/>
    </row>
    <row r="12" ht="25" customHeight="true" spans="1:46">
      <c r="A12" s="36">
        <v>6</v>
      </c>
      <c r="B12" s="68" t="s">
        <v>21</v>
      </c>
      <c r="C12" s="69">
        <f t="shared" ref="C12:C18" si="7">K12+S12+AP12</f>
        <v>129924.2</v>
      </c>
      <c r="D12" s="37">
        <v>12428.17</v>
      </c>
      <c r="E12" s="37">
        <v>3174.21</v>
      </c>
      <c r="F12" s="37">
        <v>2707.39</v>
      </c>
      <c r="G12" s="37">
        <v>993.39</v>
      </c>
      <c r="H12" s="37">
        <v>732.4</v>
      </c>
      <c r="I12" s="37">
        <v>392.99</v>
      </c>
      <c r="J12" s="37">
        <v>88.6</v>
      </c>
      <c r="K12" s="37">
        <v>90037.35</v>
      </c>
      <c r="L12" s="41">
        <v>466</v>
      </c>
      <c r="M12" s="41">
        <v>316</v>
      </c>
      <c r="N12" s="41">
        <v>0</v>
      </c>
      <c r="O12" s="41">
        <v>0</v>
      </c>
      <c r="P12" s="50">
        <v>105322</v>
      </c>
      <c r="Q12" s="50">
        <v>59077</v>
      </c>
      <c r="R12" s="50">
        <v>30</v>
      </c>
      <c r="S12" s="50">
        <v>8830</v>
      </c>
      <c r="T12" s="39"/>
      <c r="U12" s="39"/>
      <c r="V12" s="50">
        <v>430</v>
      </c>
      <c r="W12" s="50">
        <v>136</v>
      </c>
      <c r="X12" s="50">
        <v>14980</v>
      </c>
      <c r="Y12" s="51">
        <v>216.49</v>
      </c>
      <c r="Z12" s="51">
        <v>77.9</v>
      </c>
      <c r="AA12" s="51">
        <v>5094.35</v>
      </c>
      <c r="AB12" s="51">
        <v>12.14</v>
      </c>
      <c r="AC12" s="51">
        <v>18808.22</v>
      </c>
      <c r="AD12" s="51">
        <v>324</v>
      </c>
      <c r="AE12" s="51">
        <v>0</v>
      </c>
      <c r="AF12" s="51">
        <v>10200</v>
      </c>
      <c r="AG12" s="51">
        <v>180000</v>
      </c>
      <c r="AH12" s="39">
        <v>5695.03</v>
      </c>
      <c r="AI12" s="39">
        <v>169</v>
      </c>
      <c r="AJ12" s="39">
        <v>56</v>
      </c>
      <c r="AK12" s="39">
        <v>553.6</v>
      </c>
      <c r="AL12" s="39">
        <v>200</v>
      </c>
      <c r="AM12" s="39">
        <v>100</v>
      </c>
      <c r="AN12" s="39">
        <v>6000</v>
      </c>
      <c r="AO12" s="39">
        <v>0</v>
      </c>
      <c r="AP12" s="83">
        <f t="shared" si="5"/>
        <v>31056.85</v>
      </c>
      <c r="AQ12" s="50"/>
      <c r="AR12" s="50"/>
      <c r="AS12" s="50"/>
      <c r="AT12" s="50"/>
    </row>
    <row r="13" ht="25" customHeight="true" spans="1:46">
      <c r="A13" s="36">
        <v>7</v>
      </c>
      <c r="B13" s="68" t="s">
        <v>24</v>
      </c>
      <c r="C13" s="69">
        <f t="shared" si="7"/>
        <v>21468.03</v>
      </c>
      <c r="D13" s="70">
        <v>4830.53</v>
      </c>
      <c r="E13" s="40">
        <v>385.02</v>
      </c>
      <c r="F13" s="40">
        <v>1049.41</v>
      </c>
      <c r="G13" s="40">
        <v>120.11</v>
      </c>
      <c r="H13" s="40">
        <v>383.35</v>
      </c>
      <c r="I13" s="40">
        <v>170.61</v>
      </c>
      <c r="J13" s="40">
        <v>31</v>
      </c>
      <c r="K13" s="40">
        <v>17954.47</v>
      </c>
      <c r="L13" s="78">
        <v>3</v>
      </c>
      <c r="M13" s="78">
        <v>363</v>
      </c>
      <c r="N13" s="78"/>
      <c r="O13" s="78"/>
      <c r="P13" s="78">
        <v>67762</v>
      </c>
      <c r="Q13" s="40">
        <v>29875</v>
      </c>
      <c r="R13" s="40">
        <v>3.8</v>
      </c>
      <c r="S13" s="81">
        <v>747.308</v>
      </c>
      <c r="T13" s="40"/>
      <c r="U13" s="40"/>
      <c r="V13" s="40">
        <v>165.75</v>
      </c>
      <c r="W13" s="40">
        <v>26.46</v>
      </c>
      <c r="X13" s="40">
        <v>273</v>
      </c>
      <c r="Y13" s="40">
        <v>26.46</v>
      </c>
      <c r="Z13" s="40">
        <v>0</v>
      </c>
      <c r="AA13" s="40">
        <v>0.01</v>
      </c>
      <c r="AB13" s="40">
        <v>2.2</v>
      </c>
      <c r="AC13" s="40">
        <v>389.04</v>
      </c>
      <c r="AD13" s="40">
        <v>1011</v>
      </c>
      <c r="AE13" s="40">
        <v>0.18</v>
      </c>
      <c r="AF13" s="40">
        <v>6000</v>
      </c>
      <c r="AG13" s="40">
        <v>0</v>
      </c>
      <c r="AH13" s="40">
        <v>2261.21</v>
      </c>
      <c r="AI13" s="40">
        <v>0</v>
      </c>
      <c r="AJ13" s="40">
        <v>0</v>
      </c>
      <c r="AK13" s="40">
        <v>0</v>
      </c>
      <c r="AL13" s="40"/>
      <c r="AM13" s="40">
        <v>260</v>
      </c>
      <c r="AN13" s="40">
        <v>116</v>
      </c>
      <c r="AO13" s="40"/>
      <c r="AP13" s="83">
        <f t="shared" si="5"/>
        <v>2766.25</v>
      </c>
      <c r="AQ13" s="86"/>
      <c r="AR13" s="86"/>
      <c r="AS13" s="86"/>
      <c r="AT13" s="90"/>
    </row>
    <row r="14" ht="25" customHeight="true" spans="1:46">
      <c r="A14" s="36">
        <v>8</v>
      </c>
      <c r="B14" s="68" t="s">
        <v>26</v>
      </c>
      <c r="C14" s="69">
        <f t="shared" si="7"/>
        <v>15081.49</v>
      </c>
      <c r="D14" s="37">
        <v>1598.77</v>
      </c>
      <c r="E14" s="37">
        <v>436.09</v>
      </c>
      <c r="F14" s="37">
        <v>273.79</v>
      </c>
      <c r="G14" s="37">
        <v>102.38</v>
      </c>
      <c r="H14" s="37">
        <v>749.92</v>
      </c>
      <c r="I14" s="37">
        <v>75.14</v>
      </c>
      <c r="J14" s="37">
        <v>32.27</v>
      </c>
      <c r="K14" s="37">
        <v>13975.33</v>
      </c>
      <c r="L14" s="41">
        <v>0</v>
      </c>
      <c r="M14" s="41">
        <v>336</v>
      </c>
      <c r="N14" s="41">
        <v>0</v>
      </c>
      <c r="O14" s="41">
        <v>0</v>
      </c>
      <c r="P14" s="41">
        <v>29575</v>
      </c>
      <c r="Q14" s="37">
        <v>38212.76</v>
      </c>
      <c r="R14" s="37">
        <v>33</v>
      </c>
      <c r="S14" s="37">
        <v>1091.67</v>
      </c>
      <c r="T14" s="41">
        <v>0</v>
      </c>
      <c r="U14" s="41">
        <v>0</v>
      </c>
      <c r="V14" s="42">
        <v>3.82</v>
      </c>
      <c r="W14" s="42">
        <v>0</v>
      </c>
      <c r="X14" s="42">
        <v>0</v>
      </c>
      <c r="Y14" s="42">
        <v>3.82</v>
      </c>
      <c r="Z14" s="42">
        <v>0</v>
      </c>
      <c r="AA14" s="42">
        <v>0</v>
      </c>
      <c r="AB14" s="42">
        <v>16</v>
      </c>
      <c r="AC14" s="42">
        <v>14.49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83">
        <f t="shared" si="5"/>
        <v>14.49</v>
      </c>
      <c r="AQ14" s="42">
        <v>0.48</v>
      </c>
      <c r="AR14" s="42">
        <v>1</v>
      </c>
      <c r="AS14" s="42">
        <v>1</v>
      </c>
      <c r="AT14" s="42">
        <v>2.48</v>
      </c>
    </row>
    <row r="15" ht="38" customHeight="true" spans="1:46">
      <c r="A15" s="36">
        <v>9</v>
      </c>
      <c r="B15" s="68" t="s">
        <v>29</v>
      </c>
      <c r="C15" s="69">
        <f t="shared" si="7"/>
        <v>3227.96</v>
      </c>
      <c r="D15" s="37">
        <v>282.65</v>
      </c>
      <c r="E15" s="37">
        <v>51.3</v>
      </c>
      <c r="F15" s="37">
        <v>157.4</v>
      </c>
      <c r="G15" s="37">
        <v>28.76</v>
      </c>
      <c r="H15" s="37">
        <v>93.16</v>
      </c>
      <c r="I15" s="37">
        <v>18.01</v>
      </c>
      <c r="J15" s="37">
        <v>11.96</v>
      </c>
      <c r="K15" s="37">
        <v>1582.51</v>
      </c>
      <c r="L15" s="41">
        <v>0</v>
      </c>
      <c r="M15" s="41">
        <v>0</v>
      </c>
      <c r="N15" s="41">
        <v>0</v>
      </c>
      <c r="O15" s="41">
        <v>0</v>
      </c>
      <c r="P15" s="41">
        <v>11393</v>
      </c>
      <c r="Q15" s="37">
        <v>180</v>
      </c>
      <c r="R15" s="37">
        <v>0</v>
      </c>
      <c r="S15" s="37">
        <v>63.45</v>
      </c>
      <c r="T15" s="42"/>
      <c r="U15" s="42"/>
      <c r="V15" s="52"/>
      <c r="W15" s="52"/>
      <c r="X15" s="42">
        <v>1208</v>
      </c>
      <c r="Y15" s="38">
        <v>0</v>
      </c>
      <c r="Z15" s="38">
        <v>0</v>
      </c>
      <c r="AA15" s="38">
        <v>0.06</v>
      </c>
      <c r="AB15" s="38">
        <v>10</v>
      </c>
      <c r="AC15" s="38">
        <v>1208</v>
      </c>
      <c r="AD15" s="38">
        <v>1</v>
      </c>
      <c r="AE15" s="38">
        <v>0</v>
      </c>
      <c r="AF15" s="38">
        <v>0</v>
      </c>
      <c r="AG15" s="38"/>
      <c r="AH15" s="42">
        <v>374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83">
        <f t="shared" ref="AP15:AP20" si="8">AC15+AH15+AK15+AN15+AO15</f>
        <v>1582</v>
      </c>
      <c r="AQ15" s="80">
        <v>0</v>
      </c>
      <c r="AR15" s="80">
        <v>0</v>
      </c>
      <c r="AS15" s="80">
        <v>0</v>
      </c>
      <c r="AT15" s="80">
        <v>0</v>
      </c>
    </row>
    <row r="16" ht="25" customHeight="true" spans="1:46">
      <c r="A16" s="36">
        <v>10</v>
      </c>
      <c r="B16" s="68" t="s">
        <v>36</v>
      </c>
      <c r="C16" s="69">
        <f t="shared" si="7"/>
        <v>550.37</v>
      </c>
      <c r="D16" s="38">
        <v>674</v>
      </c>
      <c r="E16" s="38">
        <v>171.47</v>
      </c>
      <c r="F16" s="38">
        <v>98</v>
      </c>
      <c r="G16" s="38">
        <v>78.27</v>
      </c>
      <c r="H16" s="38">
        <v>10.13</v>
      </c>
      <c r="I16" s="38">
        <v>2.33</v>
      </c>
      <c r="J16" s="38">
        <v>12.53</v>
      </c>
      <c r="K16" s="38">
        <v>479.8</v>
      </c>
      <c r="L16" s="46">
        <v>26</v>
      </c>
      <c r="M16" s="46">
        <v>2300</v>
      </c>
      <c r="N16" s="46"/>
      <c r="O16" s="46"/>
      <c r="P16" s="38"/>
      <c r="Q16" s="38">
        <v>20</v>
      </c>
      <c r="R16" s="38"/>
      <c r="S16" s="38">
        <v>50.37</v>
      </c>
      <c r="T16" s="38"/>
      <c r="U16" s="38"/>
      <c r="V16" s="38">
        <v>1.14</v>
      </c>
      <c r="W16" s="38"/>
      <c r="X16" s="38"/>
      <c r="Y16" s="38"/>
      <c r="Z16" s="38"/>
      <c r="AA16" s="38">
        <v>0</v>
      </c>
      <c r="AB16" s="38">
        <v>28896</v>
      </c>
      <c r="AC16" s="38">
        <v>20.2</v>
      </c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83">
        <f t="shared" si="8"/>
        <v>20.2</v>
      </c>
      <c r="AQ16" s="38">
        <v>5.25</v>
      </c>
      <c r="AR16" s="38">
        <v>3</v>
      </c>
      <c r="AS16" s="38">
        <v>14</v>
      </c>
      <c r="AT16" s="38">
        <v>22.25</v>
      </c>
    </row>
    <row r="17" ht="25" customHeight="true" spans="1:46">
      <c r="A17" s="36">
        <v>11</v>
      </c>
      <c r="B17" s="68" t="s">
        <v>30</v>
      </c>
      <c r="C17" s="69">
        <f t="shared" si="7"/>
        <v>1409.11</v>
      </c>
      <c r="D17" s="38">
        <v>658.1</v>
      </c>
      <c r="E17" s="38">
        <v>566.73</v>
      </c>
      <c r="F17" s="38">
        <v>23.68</v>
      </c>
      <c r="G17" s="38">
        <v>23.33</v>
      </c>
      <c r="H17" s="38">
        <v>0</v>
      </c>
      <c r="I17" s="38">
        <v>0</v>
      </c>
      <c r="J17" s="38">
        <v>69.6</v>
      </c>
      <c r="K17" s="38">
        <v>828.41</v>
      </c>
      <c r="L17" s="38"/>
      <c r="M17" s="38"/>
      <c r="N17" s="46"/>
      <c r="O17" s="46"/>
      <c r="P17" s="46">
        <v>400</v>
      </c>
      <c r="Q17" s="38">
        <v>387</v>
      </c>
      <c r="R17" s="38"/>
      <c r="S17" s="38">
        <v>14.09</v>
      </c>
      <c r="T17" s="38"/>
      <c r="U17" s="38"/>
      <c r="V17" s="38">
        <v>1.67</v>
      </c>
      <c r="W17" s="38">
        <v>0.33</v>
      </c>
      <c r="X17" s="38">
        <v>13.5</v>
      </c>
      <c r="Y17" s="38">
        <v>1.34</v>
      </c>
      <c r="Z17" s="38">
        <v>0</v>
      </c>
      <c r="AA17" s="38">
        <v>0</v>
      </c>
      <c r="AB17" s="38">
        <v>0</v>
      </c>
      <c r="AC17" s="38">
        <v>49.5</v>
      </c>
      <c r="AD17" s="38">
        <v>0</v>
      </c>
      <c r="AE17" s="38">
        <v>0</v>
      </c>
      <c r="AF17" s="38">
        <v>0</v>
      </c>
      <c r="AG17" s="38">
        <v>0</v>
      </c>
      <c r="AH17" s="38">
        <v>517.11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83">
        <f t="shared" si="8"/>
        <v>566.61</v>
      </c>
      <c r="AQ17" s="80">
        <v>0</v>
      </c>
      <c r="AR17" s="80">
        <v>0</v>
      </c>
      <c r="AS17" s="80">
        <v>0</v>
      </c>
      <c r="AT17" s="46">
        <v>0</v>
      </c>
    </row>
    <row r="18" ht="25" customHeight="true" spans="1:47">
      <c r="A18" s="36">
        <v>12</v>
      </c>
      <c r="B18" s="71" t="s">
        <v>23</v>
      </c>
      <c r="C18" s="72">
        <f t="shared" si="7"/>
        <v>21825.43</v>
      </c>
      <c r="D18" s="38">
        <v>4293.89</v>
      </c>
      <c r="E18" s="38">
        <v>813.36</v>
      </c>
      <c r="F18" s="38">
        <v>2122.88</v>
      </c>
      <c r="G18" s="38">
        <v>394.89</v>
      </c>
      <c r="H18" s="38">
        <v>1526.68</v>
      </c>
      <c r="I18" s="38">
        <v>297.82</v>
      </c>
      <c r="J18" s="38">
        <v>43.07</v>
      </c>
      <c r="K18" s="38">
        <v>21528.7</v>
      </c>
      <c r="L18" s="46">
        <v>4</v>
      </c>
      <c r="M18" s="46">
        <v>24</v>
      </c>
      <c r="N18" s="46">
        <v>0</v>
      </c>
      <c r="O18" s="46">
        <v>0</v>
      </c>
      <c r="P18" s="38">
        <v>19223</v>
      </c>
      <c r="Q18" s="38">
        <v>60</v>
      </c>
      <c r="R18" s="38">
        <v>0</v>
      </c>
      <c r="S18" s="38">
        <v>64.63</v>
      </c>
      <c r="T18" s="38"/>
      <c r="U18" s="38"/>
      <c r="V18" s="38">
        <v>4.87</v>
      </c>
      <c r="W18" s="38">
        <v>1.81</v>
      </c>
      <c r="X18" s="38">
        <v>164.8</v>
      </c>
      <c r="Y18" s="38">
        <v>4.87</v>
      </c>
      <c r="Z18" s="38"/>
      <c r="AA18" s="38">
        <v>0.01</v>
      </c>
      <c r="AB18" s="38"/>
      <c r="AC18" s="38">
        <v>139.2</v>
      </c>
      <c r="AD18" s="38"/>
      <c r="AE18" s="38"/>
      <c r="AF18" s="38">
        <v>20657</v>
      </c>
      <c r="AG18" s="38"/>
      <c r="AH18" s="38">
        <v>86.2</v>
      </c>
      <c r="AI18" s="38">
        <v>3</v>
      </c>
      <c r="AJ18" s="38"/>
      <c r="AK18" s="38">
        <v>6.7</v>
      </c>
      <c r="AL18" s="38"/>
      <c r="AM18" s="38"/>
      <c r="AN18" s="38"/>
      <c r="AO18" s="38"/>
      <c r="AP18" s="83">
        <f t="shared" si="8"/>
        <v>232.1</v>
      </c>
      <c r="AQ18" s="53"/>
      <c r="AR18" s="53"/>
      <c r="AS18" s="53"/>
      <c r="AT18" s="38"/>
      <c r="AU18" t="s">
        <v>119</v>
      </c>
    </row>
    <row r="19" ht="25" customHeight="true" spans="1:46">
      <c r="A19" s="36">
        <v>13</v>
      </c>
      <c r="B19" s="68" t="s">
        <v>27</v>
      </c>
      <c r="C19" s="69">
        <f t="shared" ref="C18:C24" si="9">K19+S19+AP19</f>
        <v>6691.26</v>
      </c>
      <c r="D19" s="44">
        <v>950.13</v>
      </c>
      <c r="E19" s="44">
        <v>91.9</v>
      </c>
      <c r="F19" s="44">
        <v>675.46</v>
      </c>
      <c r="G19" s="44">
        <v>14.27</v>
      </c>
      <c r="H19" s="44">
        <v>585.97</v>
      </c>
      <c r="I19" s="44">
        <v>12.53</v>
      </c>
      <c r="J19" s="44">
        <v>48.09</v>
      </c>
      <c r="K19" s="44">
        <v>6656</v>
      </c>
      <c r="L19" s="46">
        <v>0</v>
      </c>
      <c r="M19" s="46">
        <v>0</v>
      </c>
      <c r="N19" s="46"/>
      <c r="O19" s="46"/>
      <c r="P19" s="80">
        <v>0</v>
      </c>
      <c r="Q19" s="43">
        <v>674</v>
      </c>
      <c r="R19" s="43">
        <v>0</v>
      </c>
      <c r="S19" s="43">
        <v>14.96</v>
      </c>
      <c r="T19" s="43"/>
      <c r="U19" s="43"/>
      <c r="V19" s="43">
        <v>6.5</v>
      </c>
      <c r="W19" s="43"/>
      <c r="X19" s="38"/>
      <c r="Y19" s="43"/>
      <c r="Z19" s="43"/>
      <c r="AA19" s="43"/>
      <c r="AB19" s="43"/>
      <c r="AC19" s="43">
        <v>20.3</v>
      </c>
      <c r="AD19" s="43"/>
      <c r="AE19" s="43"/>
      <c r="AF19" s="43"/>
      <c r="AG19" s="43"/>
      <c r="AH19" s="38"/>
      <c r="AI19" s="43" t="s">
        <v>120</v>
      </c>
      <c r="AJ19" s="43" t="s">
        <v>120</v>
      </c>
      <c r="AK19" s="43">
        <v>0</v>
      </c>
      <c r="AL19" s="43" t="s">
        <v>120</v>
      </c>
      <c r="AM19" s="43" t="s">
        <v>120</v>
      </c>
      <c r="AN19" s="43">
        <v>0</v>
      </c>
      <c r="AO19" s="43">
        <v>0</v>
      </c>
      <c r="AP19" s="83">
        <f t="shared" ref="AP19:AP24" si="10">AC19+AH19+AK19+AN19+AO19</f>
        <v>20.3</v>
      </c>
      <c r="AQ19" s="80">
        <v>0</v>
      </c>
      <c r="AR19" s="80">
        <v>0</v>
      </c>
      <c r="AS19" s="80">
        <v>0</v>
      </c>
      <c r="AT19" s="80">
        <v>0</v>
      </c>
    </row>
    <row r="20" ht="25" customHeight="true" spans="1:46">
      <c r="A20" s="36">
        <v>14</v>
      </c>
      <c r="B20" s="68" t="s">
        <v>25</v>
      </c>
      <c r="C20" s="69">
        <f t="shared" si="9"/>
        <v>17583.81</v>
      </c>
      <c r="D20" s="40">
        <v>2025.4</v>
      </c>
      <c r="E20" s="40">
        <v>305.1</v>
      </c>
      <c r="F20" s="40">
        <v>1554.7</v>
      </c>
      <c r="G20" s="40">
        <v>188.33</v>
      </c>
      <c r="H20" s="40">
        <v>798.99</v>
      </c>
      <c r="I20" s="40">
        <v>75.16</v>
      </c>
      <c r="J20" s="40">
        <v>443.85</v>
      </c>
      <c r="K20" s="40">
        <v>8138.07</v>
      </c>
      <c r="L20" s="78">
        <v>9</v>
      </c>
      <c r="M20" s="78">
        <v>136</v>
      </c>
      <c r="N20" s="78">
        <v>0</v>
      </c>
      <c r="O20" s="78">
        <v>0</v>
      </c>
      <c r="P20" s="78">
        <v>4965</v>
      </c>
      <c r="Q20" s="40">
        <v>7614.5</v>
      </c>
      <c r="R20" s="40">
        <v>317.3</v>
      </c>
      <c r="S20" s="40">
        <v>311.84</v>
      </c>
      <c r="T20" s="40">
        <v>0</v>
      </c>
      <c r="U20" s="40">
        <v>0</v>
      </c>
      <c r="V20" s="40">
        <v>517.36</v>
      </c>
      <c r="W20" s="40">
        <v>511.49</v>
      </c>
      <c r="X20" s="40">
        <v>8622.89</v>
      </c>
      <c r="Y20" s="40">
        <v>517.36</v>
      </c>
      <c r="Z20" s="40">
        <v>0</v>
      </c>
      <c r="AA20" s="40">
        <v>0.33</v>
      </c>
      <c r="AB20" s="40">
        <v>1.91</v>
      </c>
      <c r="AC20" s="40">
        <v>8811.89</v>
      </c>
      <c r="AD20" s="40">
        <v>93.83</v>
      </c>
      <c r="AE20" s="40">
        <v>0</v>
      </c>
      <c r="AF20" s="40">
        <v>173.18</v>
      </c>
      <c r="AG20" s="40">
        <v>89200</v>
      </c>
      <c r="AH20" s="40">
        <v>267.01</v>
      </c>
      <c r="AI20" s="40">
        <v>9</v>
      </c>
      <c r="AJ20" s="40">
        <v>0</v>
      </c>
      <c r="AK20" s="40">
        <v>4</v>
      </c>
      <c r="AL20" s="40">
        <v>56</v>
      </c>
      <c r="AM20" s="40">
        <v>24</v>
      </c>
      <c r="AN20" s="40">
        <v>51</v>
      </c>
      <c r="AO20" s="40">
        <v>0</v>
      </c>
      <c r="AP20" s="87">
        <f t="shared" si="10"/>
        <v>9133.9</v>
      </c>
      <c r="AQ20" s="88">
        <v>1.01</v>
      </c>
      <c r="AR20" s="88">
        <v>2.4</v>
      </c>
      <c r="AS20" s="88">
        <v>2.58</v>
      </c>
      <c r="AT20" s="78">
        <v>5.99</v>
      </c>
    </row>
    <row r="21" ht="25" customHeight="true" spans="1:46">
      <c r="A21" s="36">
        <v>15</v>
      </c>
      <c r="B21" s="68" t="s">
        <v>28</v>
      </c>
      <c r="C21" s="69">
        <f t="shared" si="9"/>
        <v>4019.65</v>
      </c>
      <c r="D21" s="44">
        <v>368.2</v>
      </c>
      <c r="E21" s="44">
        <v>138.95</v>
      </c>
      <c r="F21" s="44">
        <v>161.93</v>
      </c>
      <c r="G21" s="44">
        <v>78.63</v>
      </c>
      <c r="H21" s="44">
        <v>294.27</v>
      </c>
      <c r="I21" s="44">
        <v>75.08</v>
      </c>
      <c r="J21" s="44">
        <v>1.98</v>
      </c>
      <c r="K21" s="44">
        <v>3568.77</v>
      </c>
      <c r="L21" s="46">
        <v>0</v>
      </c>
      <c r="M21" s="46">
        <v>0</v>
      </c>
      <c r="N21" s="46">
        <v>0</v>
      </c>
      <c r="O21" s="46">
        <v>0</v>
      </c>
      <c r="P21" s="44">
        <v>3000</v>
      </c>
      <c r="Q21" s="44">
        <v>10</v>
      </c>
      <c r="R21" s="44">
        <v>0</v>
      </c>
      <c r="S21" s="44">
        <v>1.5</v>
      </c>
      <c r="T21" s="44"/>
      <c r="U21" s="44"/>
      <c r="V21" s="44">
        <v>2.2</v>
      </c>
      <c r="W21" s="44">
        <v>1.27</v>
      </c>
      <c r="X21" s="44">
        <v>294.29</v>
      </c>
      <c r="Y21" s="44">
        <v>2.2</v>
      </c>
      <c r="Z21" s="44">
        <v>0</v>
      </c>
      <c r="AA21" s="44">
        <v>0.01</v>
      </c>
      <c r="AB21" s="44">
        <v>11.23</v>
      </c>
      <c r="AC21" s="44">
        <v>296.18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7</v>
      </c>
      <c r="AJ21" s="44">
        <v>0</v>
      </c>
      <c r="AK21" s="44">
        <v>153.2</v>
      </c>
      <c r="AL21" s="44">
        <v>0</v>
      </c>
      <c r="AM21" s="44">
        <v>0</v>
      </c>
      <c r="AN21" s="44">
        <v>0</v>
      </c>
      <c r="AO21" s="44">
        <v>0</v>
      </c>
      <c r="AP21" s="87">
        <f t="shared" si="10"/>
        <v>449.38</v>
      </c>
      <c r="AQ21" s="80">
        <v>0</v>
      </c>
      <c r="AR21" s="80">
        <v>0</v>
      </c>
      <c r="AS21" s="80">
        <v>0</v>
      </c>
      <c r="AT21" s="80">
        <v>0</v>
      </c>
    </row>
    <row r="22" ht="25" customHeight="true" spans="1:46">
      <c r="A22" s="36">
        <v>16</v>
      </c>
      <c r="B22" s="68" t="s">
        <v>38</v>
      </c>
      <c r="C22" s="69">
        <f t="shared" si="9"/>
        <v>18.9</v>
      </c>
      <c r="D22" s="45">
        <v>31.23</v>
      </c>
      <c r="E22" s="45">
        <v>23.6</v>
      </c>
      <c r="F22" s="45">
        <v>5.07</v>
      </c>
      <c r="G22" s="45">
        <v>5.07</v>
      </c>
      <c r="H22" s="45">
        <v>0.667</v>
      </c>
      <c r="I22" s="45">
        <v>0.667</v>
      </c>
      <c r="J22" s="45">
        <v>0</v>
      </c>
      <c r="K22" s="45">
        <v>14.896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/>
      <c r="U22" s="45"/>
      <c r="V22" s="45">
        <v>0</v>
      </c>
      <c r="W22" s="45">
        <v>0</v>
      </c>
      <c r="X22" s="45">
        <v>0</v>
      </c>
      <c r="Y22" s="45"/>
      <c r="Z22" s="45"/>
      <c r="AA22" s="45"/>
      <c r="AB22" s="45"/>
      <c r="AC22" s="45"/>
      <c r="AD22" s="45"/>
      <c r="AE22" s="45"/>
      <c r="AF22" s="45"/>
      <c r="AG22" s="45"/>
      <c r="AH22" s="45">
        <v>0</v>
      </c>
      <c r="AI22" s="45">
        <v>1</v>
      </c>
      <c r="AJ22" s="45">
        <v>0</v>
      </c>
      <c r="AK22" s="45">
        <v>4</v>
      </c>
      <c r="AL22" s="45">
        <v>0</v>
      </c>
      <c r="AM22" s="45">
        <v>0</v>
      </c>
      <c r="AN22" s="45">
        <v>0</v>
      </c>
      <c r="AO22" s="45">
        <v>0</v>
      </c>
      <c r="AP22" s="83">
        <f t="shared" si="10"/>
        <v>4</v>
      </c>
      <c r="AQ22" s="89">
        <v>0</v>
      </c>
      <c r="AR22" s="89">
        <v>0</v>
      </c>
      <c r="AS22" s="89">
        <v>0</v>
      </c>
      <c r="AT22" s="45">
        <v>0</v>
      </c>
    </row>
    <row r="23" ht="25" customHeight="true" spans="1:46">
      <c r="A23" s="36">
        <v>17</v>
      </c>
      <c r="B23" s="68" t="s">
        <v>35</v>
      </c>
      <c r="C23" s="69">
        <f t="shared" si="9"/>
        <v>952.05</v>
      </c>
      <c r="D23" s="46">
        <v>89.24</v>
      </c>
      <c r="E23" s="46">
        <v>36.44</v>
      </c>
      <c r="F23" s="46">
        <v>56.81</v>
      </c>
      <c r="G23" s="46">
        <v>9.93</v>
      </c>
      <c r="H23" s="46">
        <v>38.64</v>
      </c>
      <c r="I23" s="46">
        <v>14.55</v>
      </c>
      <c r="J23" s="46">
        <v>2.5</v>
      </c>
      <c r="K23" s="46">
        <v>919.335</v>
      </c>
      <c r="L23" s="46">
        <v>3</v>
      </c>
      <c r="M23" s="46">
        <v>3</v>
      </c>
      <c r="N23" s="46">
        <v>0</v>
      </c>
      <c r="O23" s="46">
        <v>0</v>
      </c>
      <c r="P23" s="46">
        <v>171</v>
      </c>
      <c r="Q23" s="46">
        <v>40</v>
      </c>
      <c r="R23" s="46">
        <v>0</v>
      </c>
      <c r="S23" s="46">
        <v>5.78</v>
      </c>
      <c r="T23" s="46"/>
      <c r="U23" s="46"/>
      <c r="V23" s="46">
        <v>2.51</v>
      </c>
      <c r="W23" s="46">
        <v>0</v>
      </c>
      <c r="X23" s="46">
        <v>0</v>
      </c>
      <c r="Y23" s="46">
        <v>2.51</v>
      </c>
      <c r="Z23" s="46">
        <v>0</v>
      </c>
      <c r="AA23" s="46">
        <v>1</v>
      </c>
      <c r="AB23" s="46">
        <v>0.25</v>
      </c>
      <c r="AC23" s="46">
        <v>23.93</v>
      </c>
      <c r="AD23" s="46">
        <v>0</v>
      </c>
      <c r="AE23" s="46">
        <v>0.002</v>
      </c>
      <c r="AF23" s="46">
        <v>0</v>
      </c>
      <c r="AG23" s="46">
        <v>0</v>
      </c>
      <c r="AH23" s="46">
        <v>3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83">
        <f t="shared" si="10"/>
        <v>26.93</v>
      </c>
      <c r="AQ23" s="80" t="s">
        <v>120</v>
      </c>
      <c r="AR23" s="80" t="s">
        <v>120</v>
      </c>
      <c r="AS23" s="80" t="s">
        <v>120</v>
      </c>
      <c r="AT23" s="80" t="s">
        <v>120</v>
      </c>
    </row>
    <row r="24" ht="25" customHeight="true" spans="1:46">
      <c r="A24" s="36">
        <v>18</v>
      </c>
      <c r="B24" s="68" t="s">
        <v>37</v>
      </c>
      <c r="C24" s="69">
        <f t="shared" si="9"/>
        <v>413</v>
      </c>
      <c r="D24" s="53">
        <v>81.03</v>
      </c>
      <c r="E24" s="53">
        <v>32.77</v>
      </c>
      <c r="F24" s="53">
        <v>22.57</v>
      </c>
      <c r="G24" s="53">
        <v>0.67</v>
      </c>
      <c r="H24" s="53">
        <v>3.09</v>
      </c>
      <c r="I24" s="53">
        <v>0</v>
      </c>
      <c r="J24" s="53">
        <v>5.59</v>
      </c>
      <c r="K24" s="53">
        <v>412.1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53">
        <v>250</v>
      </c>
      <c r="R24" s="53">
        <v>0</v>
      </c>
      <c r="S24" s="53">
        <v>0.6</v>
      </c>
      <c r="T24" s="38"/>
      <c r="U24" s="38"/>
      <c r="V24" s="53">
        <v>0.18</v>
      </c>
      <c r="W24" s="53">
        <v>0</v>
      </c>
      <c r="X24" s="53">
        <v>0</v>
      </c>
      <c r="Y24" s="38">
        <v>0.18</v>
      </c>
      <c r="Z24" s="38">
        <v>0</v>
      </c>
      <c r="AA24" s="38"/>
      <c r="AB24" s="38"/>
      <c r="AC24" s="38">
        <v>0.3</v>
      </c>
      <c r="AD24" s="38"/>
      <c r="AE24" s="38"/>
      <c r="AF24" s="38"/>
      <c r="AG24" s="38"/>
      <c r="AH24" s="53">
        <v>0</v>
      </c>
      <c r="AI24" s="38"/>
      <c r="AJ24" s="38"/>
      <c r="AK24" s="38">
        <v>0</v>
      </c>
      <c r="AL24" s="38"/>
      <c r="AM24" s="38"/>
      <c r="AN24" s="38">
        <v>0</v>
      </c>
      <c r="AO24" s="38">
        <v>0</v>
      </c>
      <c r="AP24" s="83">
        <f t="shared" si="10"/>
        <v>0.3</v>
      </c>
      <c r="AQ24" s="43"/>
      <c r="AR24" s="43"/>
      <c r="AS24" s="43"/>
      <c r="AT24" s="38"/>
    </row>
    <row r="25" ht="25" customHeight="true" spans="1:42">
      <c r="A25" s="73" t="s">
        <v>121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</row>
  </sheetData>
  <mergeCells count="36">
    <mergeCell ref="A1:AP1"/>
    <mergeCell ref="D2:K2"/>
    <mergeCell ref="L2:S2"/>
    <mergeCell ref="T2:AO2"/>
    <mergeCell ref="AQ2:AT2"/>
    <mergeCell ref="T3:U3"/>
    <mergeCell ref="V3:AC3"/>
    <mergeCell ref="AD3:AH3"/>
    <mergeCell ref="AI3:AK3"/>
    <mergeCell ref="AL3:AN3"/>
    <mergeCell ref="A25:AP25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O3:AO4"/>
    <mergeCell ref="AP2:AP4"/>
    <mergeCell ref="AQ3:AQ4"/>
    <mergeCell ref="AR3:AR4"/>
    <mergeCell ref="AS3:AS4"/>
    <mergeCell ref="AT3:AT4"/>
  </mergeCells>
  <pageMargins left="0.511805555555556" right="0.511805555555556" top="1" bottom="1" header="0.5" footer="0.5"/>
  <pageSetup paperSize="8" scale="4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zoomScale="80" zoomScaleNormal="80" workbookViewId="0">
      <selection activeCell="A1" sqref="A1:Y23"/>
    </sheetView>
  </sheetViews>
  <sheetFormatPr defaultColWidth="8.8" defaultRowHeight="14.25"/>
  <cols>
    <col min="1" max="1" width="4.6" customWidth="true"/>
    <col min="2" max="2" width="7.9" customWidth="true"/>
    <col min="3" max="3" width="6.4" customWidth="true"/>
    <col min="4" max="4" width="6.1" customWidth="true"/>
    <col min="5" max="5" width="9.2" customWidth="true"/>
    <col min="6" max="6" width="10.1" customWidth="true"/>
    <col min="7" max="7" width="11.3" customWidth="true"/>
    <col min="8" max="8" width="9" customWidth="true"/>
    <col min="9" max="9" width="8" customWidth="true"/>
    <col min="10" max="10" width="8.6" customWidth="true"/>
    <col min="11" max="11" width="10" customWidth="true"/>
    <col min="12" max="12" width="11.3" customWidth="true"/>
    <col min="13" max="13" width="9.5"/>
    <col min="14" max="14" width="7.6" customWidth="true"/>
    <col min="15" max="15" width="10.5"/>
    <col min="16" max="16" width="10.1" customWidth="true"/>
    <col min="17" max="17" width="12.8"/>
    <col min="18" max="18" width="7.8" customWidth="true"/>
    <col min="21" max="21" width="7.7" customWidth="true"/>
    <col min="23" max="23" width="9.6"/>
    <col min="24" max="24" width="9.4" customWidth="true"/>
    <col min="25" max="25" width="12.7" customWidth="true"/>
  </cols>
  <sheetData>
    <row r="1" ht="22.5" spans="1:25">
      <c r="A1" s="27" t="s">
        <v>122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>
      <c r="A2" s="28" t="s">
        <v>2</v>
      </c>
      <c r="B2" s="29" t="s">
        <v>40</v>
      </c>
      <c r="C2" s="30" t="s">
        <v>44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 t="s">
        <v>45</v>
      </c>
    </row>
    <row r="3" ht="16.5" spans="1:25">
      <c r="A3" s="31"/>
      <c r="B3" s="29"/>
      <c r="C3" s="30" t="s">
        <v>63</v>
      </c>
      <c r="D3" s="30"/>
      <c r="E3" s="30" t="s">
        <v>64</v>
      </c>
      <c r="F3" s="30"/>
      <c r="G3" s="30"/>
      <c r="H3" s="30"/>
      <c r="I3" s="30"/>
      <c r="J3" s="30"/>
      <c r="K3" s="30"/>
      <c r="L3" s="30"/>
      <c r="M3" s="30" t="s">
        <v>65</v>
      </c>
      <c r="N3" s="30"/>
      <c r="O3" s="30"/>
      <c r="P3" s="30"/>
      <c r="Q3" s="30"/>
      <c r="R3" s="55" t="s">
        <v>66</v>
      </c>
      <c r="S3" s="55"/>
      <c r="T3" s="55"/>
      <c r="U3" s="55" t="s">
        <v>67</v>
      </c>
      <c r="V3" s="55"/>
      <c r="W3" s="55"/>
      <c r="X3" s="30" t="s">
        <v>68</v>
      </c>
      <c r="Y3" s="30"/>
    </row>
    <row r="4" ht="81" spans="1:25">
      <c r="A4" s="32"/>
      <c r="B4" s="29"/>
      <c r="C4" s="30" t="s">
        <v>73</v>
      </c>
      <c r="D4" s="30" t="s">
        <v>74</v>
      </c>
      <c r="E4" s="30" t="s">
        <v>75</v>
      </c>
      <c r="F4" s="29" t="s">
        <v>76</v>
      </c>
      <c r="G4" s="29" t="s">
        <v>77</v>
      </c>
      <c r="H4" s="30" t="s">
        <v>78</v>
      </c>
      <c r="I4" s="30" t="s">
        <v>79</v>
      </c>
      <c r="J4" s="30" t="s">
        <v>80</v>
      </c>
      <c r="K4" s="30" t="s">
        <v>81</v>
      </c>
      <c r="L4" s="30" t="s">
        <v>82</v>
      </c>
      <c r="M4" s="54" t="s">
        <v>83</v>
      </c>
      <c r="N4" s="30" t="s">
        <v>84</v>
      </c>
      <c r="O4" s="30" t="s">
        <v>85</v>
      </c>
      <c r="P4" s="30" t="s">
        <v>86</v>
      </c>
      <c r="Q4" s="30" t="s">
        <v>82</v>
      </c>
      <c r="R4" s="30" t="s">
        <v>87</v>
      </c>
      <c r="S4" s="30" t="s">
        <v>88</v>
      </c>
      <c r="T4" s="30" t="s">
        <v>82</v>
      </c>
      <c r="U4" s="30" t="s">
        <v>89</v>
      </c>
      <c r="V4" s="30" t="s">
        <v>90</v>
      </c>
      <c r="W4" s="30" t="s">
        <v>82</v>
      </c>
      <c r="X4" s="30"/>
      <c r="Y4" s="30"/>
    </row>
    <row r="5" spans="1:25">
      <c r="A5" s="33"/>
      <c r="B5" s="34" t="s">
        <v>33</v>
      </c>
      <c r="C5" s="35"/>
      <c r="D5" s="35"/>
      <c r="E5" s="35">
        <f t="shared" ref="E5:Y5" si="0">SUM(E6:E23)</f>
        <v>9378.21</v>
      </c>
      <c r="F5" s="35">
        <f t="shared" si="0"/>
        <v>3901.32</v>
      </c>
      <c r="G5" s="35">
        <f t="shared" si="0"/>
        <v>286659.71</v>
      </c>
      <c r="H5" s="35">
        <f t="shared" si="0"/>
        <v>2441.46</v>
      </c>
      <c r="I5" s="35">
        <f t="shared" si="0"/>
        <v>77.9</v>
      </c>
      <c r="J5" s="35">
        <f t="shared" si="0"/>
        <v>21386.48</v>
      </c>
      <c r="K5" s="35">
        <f t="shared" si="0"/>
        <v>71913.83</v>
      </c>
      <c r="L5" s="35">
        <f t="shared" si="0"/>
        <v>338871.58</v>
      </c>
      <c r="M5" s="35">
        <f t="shared" si="0"/>
        <v>2268.83</v>
      </c>
      <c r="N5" s="35">
        <f t="shared" si="0"/>
        <v>0.18</v>
      </c>
      <c r="O5" s="35">
        <f t="shared" si="0"/>
        <v>97829.18</v>
      </c>
      <c r="P5" s="35">
        <f t="shared" si="0"/>
        <v>516605</v>
      </c>
      <c r="Q5" s="35">
        <f t="shared" si="0"/>
        <v>92715.77</v>
      </c>
      <c r="R5" s="35">
        <f t="shared" si="0"/>
        <v>1795</v>
      </c>
      <c r="S5" s="35">
        <f t="shared" si="0"/>
        <v>176</v>
      </c>
      <c r="T5" s="35">
        <f t="shared" si="0"/>
        <v>7093.52</v>
      </c>
      <c r="U5" s="35">
        <f t="shared" si="0"/>
        <v>5025</v>
      </c>
      <c r="V5" s="35">
        <f t="shared" si="0"/>
        <v>3676</v>
      </c>
      <c r="W5" s="35">
        <f t="shared" si="0"/>
        <v>17579</v>
      </c>
      <c r="X5" s="35">
        <f t="shared" si="0"/>
        <v>30921.03</v>
      </c>
      <c r="Y5" s="35">
        <f t="shared" si="0"/>
        <v>487180.9</v>
      </c>
    </row>
    <row r="6" spans="1:25">
      <c r="A6" s="36">
        <v>1</v>
      </c>
      <c r="B6" s="36" t="s">
        <v>17</v>
      </c>
      <c r="C6" s="37"/>
      <c r="D6" s="37"/>
      <c r="E6" s="37">
        <v>6372.72</v>
      </c>
      <c r="F6" s="37">
        <v>2618.56</v>
      </c>
      <c r="G6" s="37">
        <v>167734.29</v>
      </c>
      <c r="H6" s="37"/>
      <c r="I6" s="37"/>
      <c r="J6" s="37"/>
      <c r="K6" s="37"/>
      <c r="L6" s="37">
        <v>167734.29</v>
      </c>
      <c r="M6" s="37"/>
      <c r="N6" s="37"/>
      <c r="O6" s="37"/>
      <c r="P6" s="37"/>
      <c r="Q6" s="37">
        <v>69290.46</v>
      </c>
      <c r="R6" s="37"/>
      <c r="S6" s="37"/>
      <c r="T6" s="37"/>
      <c r="U6" s="37"/>
      <c r="V6" s="37"/>
      <c r="W6" s="37"/>
      <c r="X6" s="37">
        <v>30921.03</v>
      </c>
      <c r="Y6" s="42">
        <f t="shared" ref="Y6:Y9" si="1">L6+Q6+T6+W6+X6</f>
        <v>267945.78</v>
      </c>
    </row>
    <row r="7" ht="16" customHeight="true" spans="1:25">
      <c r="A7" s="36">
        <v>2</v>
      </c>
      <c r="B7" s="36" t="s">
        <v>15</v>
      </c>
      <c r="C7" s="38"/>
      <c r="D7" s="38"/>
      <c r="E7" s="38">
        <v>1510.36</v>
      </c>
      <c r="F7" s="38">
        <v>424.5</v>
      </c>
      <c r="G7" s="38">
        <v>23528.82</v>
      </c>
      <c r="H7" s="38">
        <v>1507.1</v>
      </c>
      <c r="I7" s="38"/>
      <c r="J7" s="38">
        <v>4.19</v>
      </c>
      <c r="K7" s="38">
        <v>511.6</v>
      </c>
      <c r="L7" s="38">
        <v>70165.3</v>
      </c>
      <c r="M7" s="38"/>
      <c r="N7" s="38"/>
      <c r="O7" s="38">
        <v>58564</v>
      </c>
      <c r="P7" s="38"/>
      <c r="Q7" s="38">
        <v>312.95</v>
      </c>
      <c r="R7" s="38">
        <v>660</v>
      </c>
      <c r="S7" s="38">
        <v>120</v>
      </c>
      <c r="T7" s="38">
        <v>941.92</v>
      </c>
      <c r="U7" s="38">
        <v>4300</v>
      </c>
      <c r="V7" s="38">
        <v>1740</v>
      </c>
      <c r="W7" s="38">
        <v>1940</v>
      </c>
      <c r="X7" s="38"/>
      <c r="Y7" s="42">
        <f t="shared" si="1"/>
        <v>73360.17</v>
      </c>
    </row>
    <row r="8" ht="16" customHeight="true" spans="1:25">
      <c r="A8" s="36">
        <v>3</v>
      </c>
      <c r="B8" s="36" t="s">
        <v>18</v>
      </c>
      <c r="C8" s="38"/>
      <c r="D8" s="38"/>
      <c r="E8" s="38">
        <v>24.95</v>
      </c>
      <c r="F8" s="38">
        <v>24.95</v>
      </c>
      <c r="G8" s="38">
        <v>13726.12</v>
      </c>
      <c r="H8" s="38"/>
      <c r="I8" s="38"/>
      <c r="J8" s="38">
        <v>0.4</v>
      </c>
      <c r="K8" s="38">
        <v>51</v>
      </c>
      <c r="L8" s="38">
        <v>13726.12</v>
      </c>
      <c r="M8" s="38">
        <v>16</v>
      </c>
      <c r="N8" s="38"/>
      <c r="O8" s="38">
        <v>2235</v>
      </c>
      <c r="P8" s="38">
        <v>247405</v>
      </c>
      <c r="Q8" s="38">
        <v>3385.2</v>
      </c>
      <c r="R8" s="38">
        <v>430</v>
      </c>
      <c r="S8" s="38"/>
      <c r="T8" s="38">
        <v>2532</v>
      </c>
      <c r="U8" s="38">
        <v>75</v>
      </c>
      <c r="V8" s="38">
        <v>70</v>
      </c>
      <c r="W8" s="38">
        <v>500</v>
      </c>
      <c r="X8" s="38"/>
      <c r="Y8" s="42">
        <f t="shared" si="1"/>
        <v>20143.32</v>
      </c>
    </row>
    <row r="9" spans="1:25">
      <c r="A9" s="36">
        <v>4</v>
      </c>
      <c r="B9" s="36" t="s">
        <v>19</v>
      </c>
      <c r="C9" s="38"/>
      <c r="D9" s="38"/>
      <c r="E9" s="38">
        <v>183.88</v>
      </c>
      <c r="F9" s="38">
        <v>155.95</v>
      </c>
      <c r="G9" s="38">
        <v>56114</v>
      </c>
      <c r="H9" s="38">
        <v>159.13</v>
      </c>
      <c r="I9" s="38"/>
      <c r="J9" s="38">
        <v>16061.08</v>
      </c>
      <c r="K9" s="38">
        <v>35279</v>
      </c>
      <c r="L9" s="38">
        <v>56199.16</v>
      </c>
      <c r="M9" s="38">
        <v>823</v>
      </c>
      <c r="N9" s="38"/>
      <c r="O9" s="38"/>
      <c r="P9" s="38"/>
      <c r="Q9" s="38">
        <v>9968.57</v>
      </c>
      <c r="R9" s="38">
        <v>516</v>
      </c>
      <c r="S9" s="38"/>
      <c r="T9" s="38">
        <v>2898.1</v>
      </c>
      <c r="U9" s="38">
        <v>394</v>
      </c>
      <c r="V9" s="38">
        <v>1482</v>
      </c>
      <c r="W9" s="38">
        <v>8972</v>
      </c>
      <c r="X9" s="38"/>
      <c r="Y9" s="42">
        <f t="shared" si="1"/>
        <v>78037.83</v>
      </c>
    </row>
    <row r="10" spans="1:25">
      <c r="A10" s="36">
        <v>5</v>
      </c>
      <c r="B10" s="36" t="s">
        <v>20</v>
      </c>
      <c r="C10" s="38"/>
      <c r="D10" s="38"/>
      <c r="E10" s="38">
        <v>150.3</v>
      </c>
      <c r="F10" s="38">
        <v>0</v>
      </c>
      <c r="G10" s="38">
        <v>0</v>
      </c>
      <c r="H10" s="38"/>
      <c r="I10" s="38"/>
      <c r="J10" s="38">
        <v>225.04</v>
      </c>
      <c r="K10" s="38">
        <v>7122.5</v>
      </c>
      <c r="L10" s="38">
        <v>1265.46</v>
      </c>
      <c r="M10" s="38"/>
      <c r="N10" s="38"/>
      <c r="O10" s="38"/>
      <c r="P10" s="38"/>
      <c r="Q10" s="38">
        <v>555.03</v>
      </c>
      <c r="R10" s="38"/>
      <c r="S10" s="38"/>
      <c r="T10" s="38"/>
      <c r="U10" s="38"/>
      <c r="V10" s="38"/>
      <c r="W10" s="38"/>
      <c r="X10" s="38"/>
      <c r="Y10" s="38">
        <v>1820.49</v>
      </c>
    </row>
    <row r="11" spans="1:25">
      <c r="A11" s="36">
        <v>6</v>
      </c>
      <c r="B11" s="36" t="s">
        <v>21</v>
      </c>
      <c r="C11" s="39"/>
      <c r="D11" s="39"/>
      <c r="E11" s="50">
        <v>430</v>
      </c>
      <c r="F11" s="50">
        <v>136</v>
      </c>
      <c r="G11" s="50">
        <v>14980</v>
      </c>
      <c r="H11" s="51">
        <v>216.49</v>
      </c>
      <c r="I11" s="51">
        <v>77.9</v>
      </c>
      <c r="J11" s="51">
        <v>5094.35</v>
      </c>
      <c r="K11" s="51">
        <v>12.14</v>
      </c>
      <c r="L11" s="51">
        <v>18808.22</v>
      </c>
      <c r="M11" s="51">
        <v>324</v>
      </c>
      <c r="N11" s="51">
        <v>0</v>
      </c>
      <c r="O11" s="51">
        <v>10200</v>
      </c>
      <c r="P11" s="51">
        <v>180000</v>
      </c>
      <c r="Q11" s="39">
        <v>5695.03</v>
      </c>
      <c r="R11" s="39">
        <v>169</v>
      </c>
      <c r="S11" s="39">
        <v>56</v>
      </c>
      <c r="T11" s="39">
        <v>553.6</v>
      </c>
      <c r="U11" s="39">
        <v>200</v>
      </c>
      <c r="V11" s="39">
        <v>100</v>
      </c>
      <c r="W11" s="39">
        <v>6000</v>
      </c>
      <c r="X11" s="39">
        <v>0</v>
      </c>
      <c r="Y11" s="42">
        <f t="shared" ref="Y11:Y23" si="2">L11+Q11+T11+W11+X11</f>
        <v>31056.85</v>
      </c>
    </row>
    <row r="12" ht="16" customHeight="true" spans="1:25">
      <c r="A12" s="36">
        <v>7</v>
      </c>
      <c r="B12" s="36" t="s">
        <v>24</v>
      </c>
      <c r="C12" s="40"/>
      <c r="D12" s="40"/>
      <c r="E12" s="40">
        <v>165.75</v>
      </c>
      <c r="F12" s="40">
        <v>26.46</v>
      </c>
      <c r="G12" s="40">
        <v>273</v>
      </c>
      <c r="H12" s="40">
        <v>26.46</v>
      </c>
      <c r="I12" s="40">
        <v>0</v>
      </c>
      <c r="J12" s="40">
        <v>0.01</v>
      </c>
      <c r="K12" s="40">
        <v>2.2</v>
      </c>
      <c r="L12" s="40">
        <v>389.04</v>
      </c>
      <c r="M12" s="40">
        <v>1011</v>
      </c>
      <c r="N12" s="40">
        <v>0.18</v>
      </c>
      <c r="O12" s="40">
        <v>6000</v>
      </c>
      <c r="P12" s="40">
        <v>0</v>
      </c>
      <c r="Q12" s="40">
        <v>2261.21</v>
      </c>
      <c r="R12" s="40">
        <v>0</v>
      </c>
      <c r="S12" s="40">
        <v>0</v>
      </c>
      <c r="T12" s="40">
        <v>0</v>
      </c>
      <c r="U12" s="40"/>
      <c r="V12" s="40">
        <v>260</v>
      </c>
      <c r="W12" s="40">
        <v>116</v>
      </c>
      <c r="X12" s="40"/>
      <c r="Y12" s="42">
        <f t="shared" si="2"/>
        <v>2766.25</v>
      </c>
    </row>
    <row r="13" spans="1:25">
      <c r="A13" s="36">
        <v>8</v>
      </c>
      <c r="B13" s="36" t="s">
        <v>26</v>
      </c>
      <c r="C13" s="41">
        <v>0</v>
      </c>
      <c r="D13" s="41">
        <v>0</v>
      </c>
      <c r="E13" s="42">
        <v>3.82</v>
      </c>
      <c r="F13" s="42">
        <v>0</v>
      </c>
      <c r="G13" s="42">
        <v>0</v>
      </c>
      <c r="H13" s="42">
        <v>3.82</v>
      </c>
      <c r="I13" s="42">
        <v>0</v>
      </c>
      <c r="J13" s="42">
        <v>0</v>
      </c>
      <c r="K13" s="42">
        <v>16</v>
      </c>
      <c r="L13" s="42">
        <v>14.49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f t="shared" si="2"/>
        <v>14.49</v>
      </c>
    </row>
    <row r="14" spans="1:25">
      <c r="A14" s="36">
        <v>9</v>
      </c>
      <c r="B14" s="36" t="s">
        <v>29</v>
      </c>
      <c r="C14" s="42"/>
      <c r="D14" s="42"/>
      <c r="E14" s="52"/>
      <c r="F14" s="52"/>
      <c r="G14" s="42">
        <v>1208</v>
      </c>
      <c r="H14" s="38">
        <v>0</v>
      </c>
      <c r="I14" s="38">
        <v>0</v>
      </c>
      <c r="J14" s="38">
        <v>0.06</v>
      </c>
      <c r="K14" s="38">
        <v>10</v>
      </c>
      <c r="L14" s="38">
        <v>1208</v>
      </c>
      <c r="M14" s="38">
        <v>1</v>
      </c>
      <c r="N14" s="38">
        <v>0</v>
      </c>
      <c r="O14" s="38">
        <v>0</v>
      </c>
      <c r="P14" s="38"/>
      <c r="Q14" s="42">
        <v>374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42">
        <f t="shared" si="2"/>
        <v>1582</v>
      </c>
    </row>
    <row r="15" ht="27" spans="1:25">
      <c r="A15" s="36">
        <v>10</v>
      </c>
      <c r="B15" s="36" t="s">
        <v>36</v>
      </c>
      <c r="C15" s="38"/>
      <c r="D15" s="38"/>
      <c r="E15" s="38">
        <v>1.14</v>
      </c>
      <c r="F15" s="38"/>
      <c r="G15" s="38"/>
      <c r="H15" s="38"/>
      <c r="I15" s="38"/>
      <c r="J15" s="38">
        <v>0</v>
      </c>
      <c r="K15" s="38">
        <v>28896</v>
      </c>
      <c r="L15" s="38">
        <v>20.2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42">
        <f t="shared" si="2"/>
        <v>20.2</v>
      </c>
    </row>
    <row r="16" spans="1:25">
      <c r="A16" s="36">
        <v>11</v>
      </c>
      <c r="B16" s="36" t="s">
        <v>30</v>
      </c>
      <c r="C16" s="38"/>
      <c r="D16" s="38"/>
      <c r="E16" s="38">
        <v>1.67</v>
      </c>
      <c r="F16" s="38">
        <v>0.33</v>
      </c>
      <c r="G16" s="38">
        <v>13.5</v>
      </c>
      <c r="H16" s="38">
        <v>1.34</v>
      </c>
      <c r="I16" s="38">
        <v>0</v>
      </c>
      <c r="J16" s="38">
        <v>0</v>
      </c>
      <c r="K16" s="38">
        <v>0</v>
      </c>
      <c r="L16" s="38">
        <v>49.5</v>
      </c>
      <c r="M16" s="38">
        <v>0</v>
      </c>
      <c r="N16" s="38">
        <v>0</v>
      </c>
      <c r="O16" s="38">
        <v>0</v>
      </c>
      <c r="P16" s="38">
        <v>0</v>
      </c>
      <c r="Q16" s="38">
        <v>517.11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42">
        <f t="shared" si="2"/>
        <v>566.61</v>
      </c>
    </row>
    <row r="17" spans="1:25">
      <c r="A17" s="36">
        <v>12</v>
      </c>
      <c r="B17" s="36" t="s">
        <v>23</v>
      </c>
      <c r="C17" s="38"/>
      <c r="D17" s="38"/>
      <c r="E17" s="38">
        <v>4.87</v>
      </c>
      <c r="F17" s="38">
        <v>1.81</v>
      </c>
      <c r="G17" s="38">
        <v>164.8</v>
      </c>
      <c r="H17" s="38">
        <v>4.87</v>
      </c>
      <c r="I17" s="38"/>
      <c r="J17" s="38">
        <v>0.01</v>
      </c>
      <c r="K17" s="38"/>
      <c r="L17" s="38">
        <v>139.2</v>
      </c>
      <c r="M17" s="38"/>
      <c r="N17" s="38"/>
      <c r="O17" s="38">
        <v>20657</v>
      </c>
      <c r="P17" s="38"/>
      <c r="Q17" s="38">
        <v>86.2</v>
      </c>
      <c r="R17" s="38">
        <v>3</v>
      </c>
      <c r="S17" s="38"/>
      <c r="T17" s="38">
        <v>6.7</v>
      </c>
      <c r="U17" s="38"/>
      <c r="V17" s="38"/>
      <c r="W17" s="38"/>
      <c r="X17" s="38"/>
      <c r="Y17" s="42">
        <f t="shared" si="2"/>
        <v>232.1</v>
      </c>
    </row>
    <row r="18" spans="1:25">
      <c r="A18" s="36">
        <v>13</v>
      </c>
      <c r="B18" s="36" t="s">
        <v>27</v>
      </c>
      <c r="C18" s="43"/>
      <c r="D18" s="43"/>
      <c r="E18" s="43">
        <v>6.5</v>
      </c>
      <c r="F18" s="43"/>
      <c r="G18" s="38"/>
      <c r="H18" s="43"/>
      <c r="I18" s="43"/>
      <c r="J18" s="43"/>
      <c r="K18" s="43"/>
      <c r="L18" s="43">
        <v>20.3</v>
      </c>
      <c r="M18" s="43"/>
      <c r="N18" s="43"/>
      <c r="O18" s="43"/>
      <c r="P18" s="43"/>
      <c r="Q18" s="38"/>
      <c r="R18" s="43" t="s">
        <v>120</v>
      </c>
      <c r="S18" s="43" t="s">
        <v>120</v>
      </c>
      <c r="T18" s="43">
        <v>0</v>
      </c>
      <c r="U18" s="43" t="s">
        <v>120</v>
      </c>
      <c r="V18" s="43" t="s">
        <v>120</v>
      </c>
      <c r="W18" s="43">
        <v>0</v>
      </c>
      <c r="X18" s="43">
        <v>0</v>
      </c>
      <c r="Y18" s="42">
        <f t="shared" si="2"/>
        <v>20.3</v>
      </c>
    </row>
    <row r="19" spans="1:25">
      <c r="A19" s="36">
        <v>14</v>
      </c>
      <c r="B19" s="36" t="s">
        <v>25</v>
      </c>
      <c r="C19" s="40">
        <v>0</v>
      </c>
      <c r="D19" s="40">
        <v>0</v>
      </c>
      <c r="E19" s="40">
        <v>517.36</v>
      </c>
      <c r="F19" s="40">
        <v>511.49</v>
      </c>
      <c r="G19" s="40">
        <v>8622.89</v>
      </c>
      <c r="H19" s="40">
        <v>517.36</v>
      </c>
      <c r="I19" s="40">
        <v>0</v>
      </c>
      <c r="J19" s="40">
        <v>0.33</v>
      </c>
      <c r="K19" s="40">
        <v>1.91</v>
      </c>
      <c r="L19" s="40">
        <v>8811.89</v>
      </c>
      <c r="M19" s="40">
        <v>93.83</v>
      </c>
      <c r="N19" s="40">
        <v>0</v>
      </c>
      <c r="O19" s="40">
        <v>173.18</v>
      </c>
      <c r="P19" s="40">
        <v>89200</v>
      </c>
      <c r="Q19" s="40">
        <v>267.01</v>
      </c>
      <c r="R19" s="40">
        <v>9</v>
      </c>
      <c r="S19" s="40">
        <v>0</v>
      </c>
      <c r="T19" s="40">
        <v>4</v>
      </c>
      <c r="U19" s="40">
        <v>56</v>
      </c>
      <c r="V19" s="40">
        <v>24</v>
      </c>
      <c r="W19" s="40">
        <v>51</v>
      </c>
      <c r="X19" s="40">
        <v>0</v>
      </c>
      <c r="Y19" s="56">
        <f t="shared" si="2"/>
        <v>9133.9</v>
      </c>
    </row>
    <row r="20" spans="1:25">
      <c r="A20" s="36">
        <v>15</v>
      </c>
      <c r="B20" s="36" t="s">
        <v>28</v>
      </c>
      <c r="C20" s="44"/>
      <c r="D20" s="44"/>
      <c r="E20" s="44">
        <v>2.2</v>
      </c>
      <c r="F20" s="44">
        <v>1.27</v>
      </c>
      <c r="G20" s="44">
        <v>294.29</v>
      </c>
      <c r="H20" s="44">
        <v>2.2</v>
      </c>
      <c r="I20" s="44">
        <v>0</v>
      </c>
      <c r="J20" s="44">
        <v>0.01</v>
      </c>
      <c r="K20" s="44">
        <v>11.23</v>
      </c>
      <c r="L20" s="44">
        <v>296.18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7</v>
      </c>
      <c r="S20" s="44">
        <v>0</v>
      </c>
      <c r="T20" s="44">
        <v>153.2</v>
      </c>
      <c r="U20" s="44">
        <v>0</v>
      </c>
      <c r="V20" s="44">
        <v>0</v>
      </c>
      <c r="W20" s="44">
        <v>0</v>
      </c>
      <c r="X20" s="44">
        <v>0</v>
      </c>
      <c r="Y20" s="56">
        <f t="shared" si="2"/>
        <v>449.38</v>
      </c>
    </row>
    <row r="21" spans="1:25">
      <c r="A21" s="36">
        <v>16</v>
      </c>
      <c r="B21" s="36" t="s">
        <v>38</v>
      </c>
      <c r="C21" s="45"/>
      <c r="D21" s="45"/>
      <c r="E21" s="45">
        <v>0</v>
      </c>
      <c r="F21" s="45">
        <v>0</v>
      </c>
      <c r="G21" s="45">
        <v>0</v>
      </c>
      <c r="H21" s="45"/>
      <c r="I21" s="45"/>
      <c r="J21" s="45"/>
      <c r="K21" s="45"/>
      <c r="L21" s="45"/>
      <c r="M21" s="45"/>
      <c r="N21" s="45"/>
      <c r="O21" s="45"/>
      <c r="P21" s="45"/>
      <c r="Q21" s="45">
        <v>0</v>
      </c>
      <c r="R21" s="45">
        <v>1</v>
      </c>
      <c r="S21" s="45">
        <v>0</v>
      </c>
      <c r="T21" s="45">
        <v>4</v>
      </c>
      <c r="U21" s="45">
        <v>0</v>
      </c>
      <c r="V21" s="45">
        <v>0</v>
      </c>
      <c r="W21" s="45">
        <v>0</v>
      </c>
      <c r="X21" s="45">
        <v>0</v>
      </c>
      <c r="Y21" s="42">
        <f t="shared" si="2"/>
        <v>4</v>
      </c>
    </row>
    <row r="22" spans="1:25">
      <c r="A22" s="36">
        <v>17</v>
      </c>
      <c r="B22" s="36" t="s">
        <v>35</v>
      </c>
      <c r="C22" s="46"/>
      <c r="D22" s="46"/>
      <c r="E22" s="46">
        <v>2.51</v>
      </c>
      <c r="F22" s="46">
        <v>0</v>
      </c>
      <c r="G22" s="46">
        <v>0</v>
      </c>
      <c r="H22" s="46">
        <v>2.51</v>
      </c>
      <c r="I22" s="46">
        <v>0</v>
      </c>
      <c r="J22" s="46">
        <v>1</v>
      </c>
      <c r="K22" s="46">
        <v>0.25</v>
      </c>
      <c r="L22" s="46">
        <v>23.93</v>
      </c>
      <c r="M22" s="46">
        <v>0</v>
      </c>
      <c r="N22" s="46">
        <v>0.002</v>
      </c>
      <c r="O22" s="46">
        <v>0</v>
      </c>
      <c r="P22" s="46">
        <v>0</v>
      </c>
      <c r="Q22" s="46">
        <v>3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2">
        <f t="shared" si="2"/>
        <v>26.93</v>
      </c>
    </row>
    <row r="23" spans="1:25">
      <c r="A23" s="36">
        <v>18</v>
      </c>
      <c r="B23" s="36" t="s">
        <v>37</v>
      </c>
      <c r="C23" s="38"/>
      <c r="D23" s="38"/>
      <c r="E23" s="53">
        <v>0.18</v>
      </c>
      <c r="F23" s="53">
        <v>0</v>
      </c>
      <c r="G23" s="53">
        <v>0</v>
      </c>
      <c r="H23" s="38">
        <v>0.18</v>
      </c>
      <c r="I23" s="38">
        <v>0</v>
      </c>
      <c r="J23" s="38"/>
      <c r="K23" s="38"/>
      <c r="L23" s="38">
        <v>0.3</v>
      </c>
      <c r="M23" s="38"/>
      <c r="N23" s="38"/>
      <c r="O23" s="38"/>
      <c r="P23" s="38"/>
      <c r="Q23" s="53">
        <v>0</v>
      </c>
      <c r="R23" s="38"/>
      <c r="S23" s="38"/>
      <c r="T23" s="38">
        <v>0</v>
      </c>
      <c r="U23" s="38"/>
      <c r="V23" s="38"/>
      <c r="W23" s="38">
        <v>0</v>
      </c>
      <c r="X23" s="38">
        <v>0</v>
      </c>
      <c r="Y23" s="42">
        <f t="shared" si="2"/>
        <v>0.3</v>
      </c>
    </row>
    <row r="24" spans="1:25">
      <c r="A24" s="47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57"/>
    </row>
    <row r="25" spans="3:8">
      <c r="C25" s="49"/>
      <c r="D25" s="49"/>
      <c r="E25" s="49"/>
      <c r="F25" s="49"/>
      <c r="G25" s="49"/>
      <c r="H25" s="49"/>
    </row>
  </sheetData>
  <mergeCells count="11">
    <mergeCell ref="A1:Y1"/>
    <mergeCell ref="C2:X2"/>
    <mergeCell ref="C3:D3"/>
    <mergeCell ref="E3:L3"/>
    <mergeCell ref="M3:Q3"/>
    <mergeCell ref="R3:T3"/>
    <mergeCell ref="U3:W3"/>
    <mergeCell ref="A2:A4"/>
    <mergeCell ref="B2:B4"/>
    <mergeCell ref="X3:X4"/>
    <mergeCell ref="Y2:Y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E8" sqref="E8"/>
    </sheetView>
  </sheetViews>
  <sheetFormatPr defaultColWidth="9" defaultRowHeight="14.25"/>
  <cols>
    <col min="1" max="1" width="8.375" customWidth="true"/>
    <col min="2" max="2" width="10" customWidth="true"/>
    <col min="3" max="3" width="12.625" customWidth="true"/>
    <col min="4" max="5" width="12.75" customWidth="true"/>
    <col min="6" max="6" width="10.875" customWidth="true"/>
    <col min="7" max="7" width="15.125" customWidth="true"/>
    <col min="8" max="8" width="16.125" customWidth="true"/>
    <col min="9" max="9" width="17.5" customWidth="true"/>
  </cols>
  <sheetData>
    <row r="1" ht="25.5" spans="1:9">
      <c r="A1" s="25" t="s">
        <v>123</v>
      </c>
      <c r="B1" s="25"/>
      <c r="C1" s="25"/>
      <c r="D1" s="25"/>
      <c r="E1" s="25"/>
      <c r="F1" s="25"/>
      <c r="G1" s="25"/>
      <c r="H1" s="25"/>
      <c r="I1" s="25"/>
    </row>
    <row r="2" ht="20" customHeight="true" spans="9:9">
      <c r="I2" s="3" t="s">
        <v>1</v>
      </c>
    </row>
    <row r="3" s="24" customFormat="true" ht="42.75" spans="1:9">
      <c r="A3" s="9" t="s">
        <v>124</v>
      </c>
      <c r="B3" s="9" t="s">
        <v>125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126</v>
      </c>
      <c r="H3" s="9" t="s">
        <v>10</v>
      </c>
      <c r="I3" s="9" t="s">
        <v>11</v>
      </c>
    </row>
    <row r="4" ht="26" customHeight="true" spans="1:9">
      <c r="A4" s="5">
        <v>1</v>
      </c>
      <c r="B4" s="5" t="s">
        <v>127</v>
      </c>
      <c r="C4" s="5">
        <v>7388.51</v>
      </c>
      <c r="D4" s="13">
        <f>C4/$C$21*$D$21</f>
        <v>3159</v>
      </c>
      <c r="E4" s="6">
        <v>3159</v>
      </c>
      <c r="F4" s="21" t="s">
        <v>128</v>
      </c>
      <c r="G4" s="5">
        <v>492</v>
      </c>
      <c r="H4" s="5">
        <f>D4-G4</f>
        <v>2667</v>
      </c>
      <c r="I4" s="5">
        <f>E4-G4</f>
        <v>2667</v>
      </c>
    </row>
    <row r="5" ht="26" customHeight="true" spans="1:9">
      <c r="A5" s="5">
        <v>2</v>
      </c>
      <c r="B5" s="5" t="s">
        <v>129</v>
      </c>
      <c r="C5" s="5">
        <v>3576.56</v>
      </c>
      <c r="D5" s="13">
        <f t="shared" ref="D5:D19" si="0">C5/$C$21*$D$21</f>
        <v>1529</v>
      </c>
      <c r="E5" s="6">
        <v>1529</v>
      </c>
      <c r="F5" s="21"/>
      <c r="G5" s="5">
        <v>668</v>
      </c>
      <c r="H5" s="5">
        <f t="shared" ref="H5:H20" si="1">D5-G5</f>
        <v>861</v>
      </c>
      <c r="I5" s="5">
        <f t="shared" ref="I5:I20" si="2">E5-G5</f>
        <v>861</v>
      </c>
    </row>
    <row r="6" ht="26" customHeight="true" spans="1:9">
      <c r="A6" s="5">
        <v>3</v>
      </c>
      <c r="B6" s="5" t="s">
        <v>130</v>
      </c>
      <c r="C6" s="5">
        <v>3477.08</v>
      </c>
      <c r="D6" s="13">
        <f t="shared" si="0"/>
        <v>1487</v>
      </c>
      <c r="E6" s="6">
        <v>1487</v>
      </c>
      <c r="F6" s="21"/>
      <c r="G6" s="5">
        <v>236</v>
      </c>
      <c r="H6" s="5">
        <f t="shared" si="1"/>
        <v>1251</v>
      </c>
      <c r="I6" s="5">
        <f t="shared" si="2"/>
        <v>1251</v>
      </c>
    </row>
    <row r="7" ht="26" customHeight="true" spans="1:9">
      <c r="A7" s="5">
        <v>4</v>
      </c>
      <c r="B7" s="5" t="s">
        <v>131</v>
      </c>
      <c r="C7" s="5">
        <v>2440.82</v>
      </c>
      <c r="D7" s="13">
        <f t="shared" si="0"/>
        <v>1044</v>
      </c>
      <c r="E7" s="6">
        <v>1044</v>
      </c>
      <c r="F7" s="21"/>
      <c r="G7" s="5">
        <v>149</v>
      </c>
      <c r="H7" s="5">
        <f t="shared" si="1"/>
        <v>895</v>
      </c>
      <c r="I7" s="5">
        <f t="shared" si="2"/>
        <v>895</v>
      </c>
    </row>
    <row r="8" ht="26" customHeight="true" spans="1:9">
      <c r="A8" s="5">
        <v>5</v>
      </c>
      <c r="B8" s="5" t="s">
        <v>132</v>
      </c>
      <c r="C8" s="5">
        <v>1453.37</v>
      </c>
      <c r="D8" s="13">
        <f t="shared" si="0"/>
        <v>621</v>
      </c>
      <c r="E8" s="6">
        <v>621</v>
      </c>
      <c r="F8" s="21"/>
      <c r="G8" s="5">
        <v>132</v>
      </c>
      <c r="H8" s="5">
        <f t="shared" si="1"/>
        <v>489</v>
      </c>
      <c r="I8" s="5">
        <f t="shared" si="2"/>
        <v>489</v>
      </c>
    </row>
    <row r="9" ht="26" customHeight="true" spans="1:9">
      <c r="A9" s="5">
        <v>6</v>
      </c>
      <c r="B9" s="5" t="s">
        <v>133</v>
      </c>
      <c r="C9" s="5">
        <v>784.53</v>
      </c>
      <c r="D9" s="13">
        <f t="shared" si="0"/>
        <v>335</v>
      </c>
      <c r="E9" s="6">
        <v>335</v>
      </c>
      <c r="F9" s="21"/>
      <c r="G9" s="5"/>
      <c r="H9" s="5">
        <f t="shared" si="1"/>
        <v>335</v>
      </c>
      <c r="I9" s="5">
        <f t="shared" si="2"/>
        <v>335</v>
      </c>
    </row>
    <row r="10" ht="26" customHeight="true" spans="1:9">
      <c r="A10" s="5">
        <v>7</v>
      </c>
      <c r="B10" s="5" t="s">
        <v>134</v>
      </c>
      <c r="C10" s="5">
        <v>509.24</v>
      </c>
      <c r="D10" s="13">
        <f t="shared" si="0"/>
        <v>218</v>
      </c>
      <c r="E10" s="6">
        <v>218</v>
      </c>
      <c r="F10" s="21"/>
      <c r="G10" s="5"/>
      <c r="H10" s="5">
        <f t="shared" si="1"/>
        <v>218</v>
      </c>
      <c r="I10" s="5">
        <f t="shared" si="2"/>
        <v>218</v>
      </c>
    </row>
    <row r="11" ht="26" customHeight="true" spans="1:9">
      <c r="A11" s="5">
        <v>8</v>
      </c>
      <c r="B11" s="5" t="s">
        <v>135</v>
      </c>
      <c r="C11" s="5">
        <v>474</v>
      </c>
      <c r="D11" s="13">
        <f t="shared" si="0"/>
        <v>203</v>
      </c>
      <c r="E11" s="6">
        <f>203+471</f>
        <v>674</v>
      </c>
      <c r="F11" s="21"/>
      <c r="G11" s="5"/>
      <c r="H11" s="5">
        <f t="shared" si="1"/>
        <v>203</v>
      </c>
      <c r="I11" s="5">
        <f t="shared" si="2"/>
        <v>674</v>
      </c>
    </row>
    <row r="12" ht="26" customHeight="true" spans="1:9">
      <c r="A12" s="5">
        <v>9</v>
      </c>
      <c r="B12" s="14" t="s">
        <v>136</v>
      </c>
      <c r="C12" s="14">
        <v>301.88</v>
      </c>
      <c r="D12" s="15">
        <f t="shared" si="0"/>
        <v>129</v>
      </c>
      <c r="E12" s="6"/>
      <c r="F12" s="21"/>
      <c r="G12" s="5"/>
      <c r="H12" s="5">
        <f t="shared" si="1"/>
        <v>129</v>
      </c>
      <c r="I12" s="5">
        <f t="shared" si="2"/>
        <v>0</v>
      </c>
    </row>
    <row r="13" ht="26" customHeight="true" spans="1:9">
      <c r="A13" s="5">
        <v>10</v>
      </c>
      <c r="B13" s="14" t="s">
        <v>137</v>
      </c>
      <c r="C13" s="14">
        <v>271.57</v>
      </c>
      <c r="D13" s="15">
        <f t="shared" si="0"/>
        <v>116</v>
      </c>
      <c r="E13" s="6"/>
      <c r="F13" s="21"/>
      <c r="G13" s="5"/>
      <c r="H13" s="5">
        <f t="shared" si="1"/>
        <v>116</v>
      </c>
      <c r="I13" s="5">
        <f t="shared" si="2"/>
        <v>0</v>
      </c>
    </row>
    <row r="14" ht="26" customHeight="true" spans="1:9">
      <c r="A14" s="5">
        <v>11</v>
      </c>
      <c r="B14" s="14" t="s">
        <v>138</v>
      </c>
      <c r="C14" s="14">
        <v>153.48</v>
      </c>
      <c r="D14" s="15">
        <f t="shared" si="0"/>
        <v>66</v>
      </c>
      <c r="E14" s="6"/>
      <c r="F14" s="21"/>
      <c r="G14" s="5">
        <v>222</v>
      </c>
      <c r="H14" s="5">
        <f t="shared" si="1"/>
        <v>-156</v>
      </c>
      <c r="I14" s="5">
        <f t="shared" si="2"/>
        <v>-222</v>
      </c>
    </row>
    <row r="15" ht="26" customHeight="true" spans="1:9">
      <c r="A15" s="5">
        <v>12</v>
      </c>
      <c r="B15" s="14" t="s">
        <v>139</v>
      </c>
      <c r="C15" s="14">
        <v>127.7</v>
      </c>
      <c r="D15" s="15">
        <f t="shared" si="0"/>
        <v>55</v>
      </c>
      <c r="E15" s="6"/>
      <c r="F15" s="21"/>
      <c r="G15" s="5"/>
      <c r="H15" s="5">
        <f t="shared" si="1"/>
        <v>55</v>
      </c>
      <c r="I15" s="5"/>
    </row>
    <row r="16" ht="26" customHeight="true" spans="1:9">
      <c r="A16" s="5">
        <v>13</v>
      </c>
      <c r="B16" s="14" t="s">
        <v>140</v>
      </c>
      <c r="C16" s="14">
        <v>113.82</v>
      </c>
      <c r="D16" s="15">
        <f t="shared" si="0"/>
        <v>49</v>
      </c>
      <c r="E16" s="6"/>
      <c r="F16" s="21"/>
      <c r="G16" s="5"/>
      <c r="H16" s="5">
        <f t="shared" si="1"/>
        <v>49</v>
      </c>
      <c r="I16" s="5"/>
    </row>
    <row r="17" ht="26" customHeight="true" spans="1:9">
      <c r="A17" s="5">
        <v>14</v>
      </c>
      <c r="B17" s="14" t="s">
        <v>141</v>
      </c>
      <c r="C17" s="14">
        <v>95.48</v>
      </c>
      <c r="D17" s="15">
        <f t="shared" si="0"/>
        <v>41</v>
      </c>
      <c r="E17" s="6"/>
      <c r="F17" s="21"/>
      <c r="G17" s="5"/>
      <c r="H17" s="5">
        <f t="shared" si="1"/>
        <v>41</v>
      </c>
      <c r="I17" s="5"/>
    </row>
    <row r="18" ht="26" customHeight="true" spans="1:9">
      <c r="A18" s="5">
        <v>15</v>
      </c>
      <c r="B18" s="14" t="s">
        <v>142</v>
      </c>
      <c r="C18" s="14">
        <v>37.19</v>
      </c>
      <c r="D18" s="15">
        <f>C18/$C$21*$D$21-1</f>
        <v>15</v>
      </c>
      <c r="E18" s="6"/>
      <c r="F18" s="21"/>
      <c r="G18" s="5"/>
      <c r="H18" s="5">
        <f t="shared" si="1"/>
        <v>15</v>
      </c>
      <c r="I18" s="5"/>
    </row>
    <row r="19" ht="26" customHeight="true" spans="1:9">
      <c r="A19" s="5">
        <v>16</v>
      </c>
      <c r="B19" s="5" t="s">
        <v>143</v>
      </c>
      <c r="C19" s="5">
        <v>567.91</v>
      </c>
      <c r="D19" s="13">
        <f t="shared" si="0"/>
        <v>243</v>
      </c>
      <c r="E19" s="6">
        <v>243</v>
      </c>
      <c r="F19" s="21"/>
      <c r="G19" s="5"/>
      <c r="H19" s="5">
        <f t="shared" si="1"/>
        <v>243</v>
      </c>
      <c r="I19" s="5">
        <f t="shared" si="2"/>
        <v>243</v>
      </c>
    </row>
    <row r="20" ht="26" customHeight="true" spans="1:9">
      <c r="A20" s="5">
        <v>17</v>
      </c>
      <c r="B20" s="5" t="s">
        <v>144</v>
      </c>
      <c r="C20" s="5">
        <v>0</v>
      </c>
      <c r="D20" s="13"/>
      <c r="E20" s="6"/>
      <c r="F20" s="21"/>
      <c r="G20" s="5">
        <v>101</v>
      </c>
      <c r="H20" s="5">
        <f t="shared" si="1"/>
        <v>-101</v>
      </c>
      <c r="I20" s="5">
        <f t="shared" si="2"/>
        <v>-101</v>
      </c>
    </row>
    <row r="21" ht="26" customHeight="true" spans="1:9">
      <c r="A21" s="26"/>
      <c r="B21" s="26" t="s">
        <v>33</v>
      </c>
      <c r="C21" s="5">
        <f>SUM(C4:C19)</f>
        <v>21773.14</v>
      </c>
      <c r="D21" s="5">
        <v>9310</v>
      </c>
      <c r="E21" s="5">
        <v>9310</v>
      </c>
      <c r="F21" s="5"/>
      <c r="G21" s="5">
        <f>SUM(G4:G20)</f>
        <v>2000</v>
      </c>
      <c r="H21" s="5">
        <f>SUM(H4:H20)</f>
        <v>7310</v>
      </c>
      <c r="I21" s="5">
        <f>SUM(I4:I20)</f>
        <v>7310</v>
      </c>
    </row>
    <row r="23" spans="3:3">
      <c r="C23">
        <f>SUM(C4:C13,C19)</f>
        <v>21245.47</v>
      </c>
    </row>
  </sheetData>
  <sortState ref="B4:C18">
    <sortCondition ref="C4:C18" descending="true"/>
  </sortState>
  <mergeCells count="2">
    <mergeCell ref="A1:I1"/>
    <mergeCell ref="F4:F1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7" workbookViewId="0">
      <selection activeCell="A21" sqref="$A21:$XFD21"/>
    </sheetView>
  </sheetViews>
  <sheetFormatPr defaultColWidth="9" defaultRowHeight="14.25"/>
  <cols>
    <col min="2" max="2" width="12.1666666666667" customWidth="true"/>
    <col min="3" max="4" width="18" hidden="true" customWidth="true"/>
    <col min="5" max="5" width="13.8083333333333" customWidth="true"/>
    <col min="6" max="6" width="18" hidden="true" customWidth="true"/>
    <col min="7" max="7" width="14.5" customWidth="true"/>
    <col min="8" max="8" width="16.625" customWidth="true"/>
    <col min="9" max="9" width="15" style="7" customWidth="true"/>
    <col min="10" max="10" width="13.25" customWidth="true"/>
  </cols>
  <sheetData>
    <row r="1" ht="26" customHeight="true" spans="1:1">
      <c r="A1" t="s">
        <v>145</v>
      </c>
    </row>
    <row r="2" ht="64" customHeight="true" spans="1:10">
      <c r="A2" s="1" t="s">
        <v>146</v>
      </c>
      <c r="B2" s="1"/>
      <c r="C2" s="1"/>
      <c r="D2" s="1"/>
      <c r="E2" s="1"/>
      <c r="F2" s="1"/>
      <c r="G2" s="1"/>
      <c r="H2" s="1"/>
      <c r="I2" s="1"/>
      <c r="J2" s="1"/>
    </row>
    <row r="3" ht="21" customHeight="true" spans="8:10">
      <c r="H3" s="3" t="s">
        <v>1</v>
      </c>
      <c r="I3" s="3"/>
      <c r="J3" s="3"/>
    </row>
    <row r="4" ht="29" customHeight="true" spans="1:10">
      <c r="A4" s="8" t="s">
        <v>124</v>
      </c>
      <c r="B4" s="8" t="s">
        <v>125</v>
      </c>
      <c r="C4" s="9" t="s">
        <v>5</v>
      </c>
      <c r="D4" s="9" t="s">
        <v>6</v>
      </c>
      <c r="E4" s="9" t="s">
        <v>33</v>
      </c>
      <c r="F4" s="19" t="s">
        <v>8</v>
      </c>
      <c r="G4" s="9" t="s">
        <v>147</v>
      </c>
      <c r="H4" s="9" t="s">
        <v>148</v>
      </c>
      <c r="I4" s="9"/>
      <c r="J4" s="21" t="s">
        <v>8</v>
      </c>
    </row>
    <row r="5" ht="29" customHeight="true" spans="1:10">
      <c r="A5" s="10"/>
      <c r="B5" s="10"/>
      <c r="C5" s="9"/>
      <c r="D5" s="9"/>
      <c r="E5" s="9"/>
      <c r="F5" s="19"/>
      <c r="G5" s="9"/>
      <c r="H5" s="9"/>
      <c r="I5" s="9"/>
      <c r="J5" s="21"/>
    </row>
    <row r="6" ht="29" customHeight="true" spans="1:10">
      <c r="A6" s="11"/>
      <c r="B6" s="11"/>
      <c r="C6" s="9"/>
      <c r="D6" s="9"/>
      <c r="E6" s="9"/>
      <c r="F6" s="20"/>
      <c r="G6" s="9" t="s">
        <v>149</v>
      </c>
      <c r="H6" s="9" t="s">
        <v>150</v>
      </c>
      <c r="I6" s="18" t="s">
        <v>149</v>
      </c>
      <c r="J6" s="21"/>
    </row>
    <row r="7" ht="29" customHeight="true" spans="1:10">
      <c r="A7" s="5">
        <v>1</v>
      </c>
      <c r="B7" s="12" t="s">
        <v>15</v>
      </c>
      <c r="C7" s="5">
        <v>7388.51</v>
      </c>
      <c r="D7" s="13">
        <f t="shared" ref="D7:D20" si="0">C7/$C$21*$D$21</f>
        <v>3396</v>
      </c>
      <c r="E7" s="6">
        <f>G7+H7+I7</f>
        <v>17880</v>
      </c>
      <c r="F7" s="21" t="s">
        <v>128</v>
      </c>
      <c r="G7" s="22">
        <v>8699</v>
      </c>
      <c r="H7" s="12">
        <f>9181-138</f>
        <v>9043</v>
      </c>
      <c r="I7" s="5">
        <v>138</v>
      </c>
      <c r="J7" s="21" t="s">
        <v>151</v>
      </c>
    </row>
    <row r="8" ht="29" customHeight="true" spans="1:10">
      <c r="A8" s="5">
        <v>2</v>
      </c>
      <c r="B8" s="12" t="s">
        <v>17</v>
      </c>
      <c r="C8" s="5">
        <v>3576.56</v>
      </c>
      <c r="D8" s="13">
        <f t="shared" si="0"/>
        <v>1644</v>
      </c>
      <c r="E8" s="6">
        <f t="shared" ref="E8:E21" si="1">G8+H8+I8</f>
        <v>11751</v>
      </c>
      <c r="F8" s="21"/>
      <c r="G8" s="22">
        <v>7739</v>
      </c>
      <c r="H8" s="12">
        <v>4012</v>
      </c>
      <c r="I8" s="5"/>
      <c r="J8" s="5"/>
    </row>
    <row r="9" ht="29" customHeight="true" spans="1:10">
      <c r="A9" s="5">
        <v>3</v>
      </c>
      <c r="B9" s="12" t="s">
        <v>18</v>
      </c>
      <c r="C9" s="5">
        <v>3477.08</v>
      </c>
      <c r="D9" s="13">
        <f t="shared" si="0"/>
        <v>1598</v>
      </c>
      <c r="E9" s="6">
        <f t="shared" si="1"/>
        <v>3684</v>
      </c>
      <c r="F9" s="21"/>
      <c r="G9" s="22">
        <v>3822</v>
      </c>
      <c r="H9" s="12"/>
      <c r="I9" s="5">
        <v>-138</v>
      </c>
      <c r="J9" s="5"/>
    </row>
    <row r="10" ht="29" customHeight="true" spans="1:10">
      <c r="A10" s="5">
        <v>4</v>
      </c>
      <c r="B10" s="12" t="s">
        <v>19</v>
      </c>
      <c r="C10" s="5">
        <v>2440.82</v>
      </c>
      <c r="D10" s="13">
        <f t="shared" si="0"/>
        <v>1122</v>
      </c>
      <c r="E10" s="6">
        <f t="shared" si="1"/>
        <v>3379</v>
      </c>
      <c r="F10" s="21"/>
      <c r="G10" s="22">
        <v>1286</v>
      </c>
      <c r="H10" s="12">
        <v>2093</v>
      </c>
      <c r="I10" s="5"/>
      <c r="J10" s="5"/>
    </row>
    <row r="11" ht="29" customHeight="true" spans="1:10">
      <c r="A11" s="5">
        <v>5</v>
      </c>
      <c r="B11" s="12" t="s">
        <v>20</v>
      </c>
      <c r="C11" s="5">
        <v>1453.37</v>
      </c>
      <c r="D11" s="13">
        <f t="shared" si="0"/>
        <v>668</v>
      </c>
      <c r="E11" s="6">
        <f t="shared" si="1"/>
        <v>1582</v>
      </c>
      <c r="F11" s="21"/>
      <c r="G11" s="22">
        <v>1042</v>
      </c>
      <c r="H11" s="12">
        <v>540</v>
      </c>
      <c r="I11" s="5"/>
      <c r="J11" s="5"/>
    </row>
    <row r="12" ht="29" customHeight="true" spans="1:10">
      <c r="A12" s="5">
        <v>6</v>
      </c>
      <c r="B12" s="12" t="s">
        <v>21</v>
      </c>
      <c r="C12" s="5">
        <v>784.53</v>
      </c>
      <c r="D12" s="13">
        <f t="shared" si="0"/>
        <v>361</v>
      </c>
      <c r="E12" s="6">
        <f t="shared" si="1"/>
        <v>1724</v>
      </c>
      <c r="F12" s="21"/>
      <c r="G12" s="22">
        <v>222</v>
      </c>
      <c r="H12" s="12">
        <v>1502</v>
      </c>
      <c r="I12" s="5"/>
      <c r="J12" s="5"/>
    </row>
    <row r="13" ht="29" customHeight="true" spans="1:10">
      <c r="A13" s="5">
        <v>7</v>
      </c>
      <c r="B13" s="12" t="s">
        <v>23</v>
      </c>
      <c r="C13" s="5">
        <v>509.24</v>
      </c>
      <c r="D13" s="13">
        <f t="shared" si="0"/>
        <v>234</v>
      </c>
      <c r="E13" s="6">
        <f t="shared" si="1"/>
        <v>333</v>
      </c>
      <c r="F13" s="21"/>
      <c r="G13" s="23"/>
      <c r="H13" s="12">
        <v>333</v>
      </c>
      <c r="I13" s="5"/>
      <c r="J13" s="5"/>
    </row>
    <row r="14" ht="29" customHeight="true" spans="1:10">
      <c r="A14" s="5">
        <v>8</v>
      </c>
      <c r="B14" s="12" t="s">
        <v>24</v>
      </c>
      <c r="C14" s="5">
        <v>474</v>
      </c>
      <c r="D14" s="13">
        <f t="shared" si="0"/>
        <v>218</v>
      </c>
      <c r="E14" s="6">
        <f t="shared" si="1"/>
        <v>375</v>
      </c>
      <c r="F14" s="21"/>
      <c r="G14" s="22">
        <v>190</v>
      </c>
      <c r="H14" s="12">
        <v>185</v>
      </c>
      <c r="I14" s="5"/>
      <c r="J14" s="5"/>
    </row>
    <row r="15" ht="29" customHeight="true" spans="1:10">
      <c r="A15" s="5">
        <v>9</v>
      </c>
      <c r="B15" s="12" t="s">
        <v>25</v>
      </c>
      <c r="C15" s="14">
        <v>153.48</v>
      </c>
      <c r="D15" s="15">
        <f t="shared" si="0"/>
        <v>71</v>
      </c>
      <c r="E15" s="6">
        <f t="shared" si="1"/>
        <v>333</v>
      </c>
      <c r="F15" s="21"/>
      <c r="G15" s="5"/>
      <c r="H15" s="12">
        <v>333</v>
      </c>
      <c r="I15" s="5"/>
      <c r="J15" s="5"/>
    </row>
    <row r="16" ht="29" customHeight="true" spans="1:10">
      <c r="A16" s="5">
        <v>10</v>
      </c>
      <c r="B16" s="12" t="s">
        <v>26</v>
      </c>
      <c r="C16" s="5">
        <v>0</v>
      </c>
      <c r="D16" s="13"/>
      <c r="E16" s="6">
        <f t="shared" si="1"/>
        <v>231</v>
      </c>
      <c r="F16" s="21"/>
      <c r="G16" s="5"/>
      <c r="H16" s="12">
        <v>231</v>
      </c>
      <c r="I16" s="5"/>
      <c r="J16" s="5"/>
    </row>
    <row r="17" customFormat="true" ht="29" customHeight="true" spans="1:10">
      <c r="A17" s="5">
        <v>11</v>
      </c>
      <c r="B17" s="12" t="s">
        <v>27</v>
      </c>
      <c r="C17" s="5"/>
      <c r="D17" s="13"/>
      <c r="E17" s="6">
        <f t="shared" si="1"/>
        <v>102</v>
      </c>
      <c r="F17" s="21"/>
      <c r="G17" s="5"/>
      <c r="H17" s="12">
        <v>102</v>
      </c>
      <c r="I17" s="5"/>
      <c r="J17" s="5"/>
    </row>
    <row r="18" customFormat="true" ht="29" customHeight="true" spans="1:10">
      <c r="A18" s="5">
        <v>12</v>
      </c>
      <c r="B18" s="12" t="s">
        <v>28</v>
      </c>
      <c r="C18" s="5"/>
      <c r="D18" s="13"/>
      <c r="E18" s="6">
        <f t="shared" si="1"/>
        <v>65</v>
      </c>
      <c r="F18" s="21"/>
      <c r="G18" s="5"/>
      <c r="H18" s="12">
        <v>65</v>
      </c>
      <c r="I18" s="5"/>
      <c r="J18" s="5"/>
    </row>
    <row r="19" customFormat="true" ht="29" customHeight="true" spans="1:10">
      <c r="A19" s="5">
        <v>13</v>
      </c>
      <c r="B19" s="12" t="s">
        <v>29</v>
      </c>
      <c r="C19" s="5"/>
      <c r="D19" s="13"/>
      <c r="E19" s="6">
        <f t="shared" si="1"/>
        <v>34</v>
      </c>
      <c r="F19" s="21"/>
      <c r="G19" s="5"/>
      <c r="H19" s="12">
        <v>34</v>
      </c>
      <c r="I19" s="5"/>
      <c r="J19" s="5"/>
    </row>
    <row r="20" customFormat="true" ht="29" customHeight="true" spans="1:10">
      <c r="A20" s="5">
        <v>14</v>
      </c>
      <c r="B20" s="12" t="s">
        <v>30</v>
      </c>
      <c r="C20" s="5"/>
      <c r="D20" s="13"/>
      <c r="E20" s="6">
        <f t="shared" si="1"/>
        <v>27</v>
      </c>
      <c r="F20" s="21"/>
      <c r="G20" s="5"/>
      <c r="H20" s="12">
        <v>27</v>
      </c>
      <c r="I20" s="5"/>
      <c r="J20" s="5"/>
    </row>
    <row r="21" s="7" customFormat="true" ht="29" customHeight="true" spans="1:10">
      <c r="A21" s="16" t="s">
        <v>152</v>
      </c>
      <c r="B21" s="17"/>
      <c r="C21" s="18">
        <f>SUM(C7:C15)</f>
        <v>20257.59</v>
      </c>
      <c r="D21" s="18">
        <v>9310</v>
      </c>
      <c r="E21" s="18">
        <f>SUM(E7:E20)</f>
        <v>41500</v>
      </c>
      <c r="F21" s="18"/>
      <c r="G21" s="18">
        <f>SUM(G7:G20)</f>
        <v>23000</v>
      </c>
      <c r="H21" s="18">
        <f>SUM(H7:H20)</f>
        <v>18500</v>
      </c>
      <c r="I21" s="18">
        <f>SUM(I7:I16)</f>
        <v>0</v>
      </c>
      <c r="J21" s="5"/>
    </row>
    <row r="22" ht="28" customHeight="true" spans="1:10">
      <c r="A22" s="7" t="s">
        <v>153</v>
      </c>
      <c r="B22" s="7"/>
      <c r="C22" s="7"/>
      <c r="D22" s="7"/>
      <c r="E22" s="7"/>
      <c r="F22" s="7"/>
      <c r="G22" s="7"/>
      <c r="H22" s="7"/>
      <c r="J22" s="7"/>
    </row>
  </sheetData>
  <mergeCells count="12">
    <mergeCell ref="A2:J2"/>
    <mergeCell ref="H3:J3"/>
    <mergeCell ref="A21:B21"/>
    <mergeCell ref="A22:J22"/>
    <mergeCell ref="A4:A6"/>
    <mergeCell ref="B4:B6"/>
    <mergeCell ref="E4:E6"/>
    <mergeCell ref="F7:F15"/>
    <mergeCell ref="G4:G5"/>
    <mergeCell ref="J4:J6"/>
    <mergeCell ref="J7:J21"/>
    <mergeCell ref="H4:I5"/>
  </mergeCells>
  <pageMargins left="0.75" right="0.75" top="0.393055555555556" bottom="0.31458333333333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B25" sqref="B25"/>
    </sheetView>
  </sheetViews>
  <sheetFormatPr defaultColWidth="9" defaultRowHeight="14.25" outlineLevelRow="4" outlineLevelCol="7"/>
  <cols>
    <col min="1" max="1" width="29.375" customWidth="true"/>
    <col min="2" max="2" width="39.375" customWidth="true"/>
    <col min="3" max="3" width="24" customWidth="true"/>
  </cols>
  <sheetData>
    <row r="1" spans="1:1">
      <c r="A1" t="s">
        <v>145</v>
      </c>
    </row>
    <row r="2" ht="60" customHeight="true" spans="1:8">
      <c r="A2" s="1" t="s">
        <v>154</v>
      </c>
      <c r="B2" s="1"/>
      <c r="C2" s="1"/>
      <c r="D2" s="2"/>
      <c r="E2" s="2"/>
      <c r="F2" s="2"/>
      <c r="G2" s="2"/>
      <c r="H2" s="2"/>
    </row>
    <row r="3" ht="19" customHeight="true" spans="3:3">
      <c r="C3" s="3" t="s">
        <v>1</v>
      </c>
    </row>
    <row r="4" ht="28" customHeight="true" spans="1:8">
      <c r="A4" s="4" t="s">
        <v>155</v>
      </c>
      <c r="B4" s="4" t="s">
        <v>156</v>
      </c>
      <c r="C4" s="4" t="s">
        <v>157</v>
      </c>
      <c r="H4" s="3"/>
    </row>
    <row r="5" ht="59" customHeight="true" spans="1:3">
      <c r="A5" s="5" t="s">
        <v>158</v>
      </c>
      <c r="B5" s="5" t="s">
        <v>159</v>
      </c>
      <c r="C5" s="6">
        <v>243</v>
      </c>
    </row>
  </sheetData>
  <mergeCells count="1">
    <mergeCell ref="A2:C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分档次分配</vt:lpstr>
      <vt:lpstr>全部按照比例分配</vt:lpstr>
      <vt:lpstr>应急厅</vt:lpstr>
      <vt:lpstr>渔业数据</vt:lpstr>
      <vt:lpstr>测算</vt:lpstr>
      <vt:lpstr>附件1</vt:lpstr>
      <vt:lpstr>附件2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李克楠</cp:lastModifiedBy>
  <dcterms:created xsi:type="dcterms:W3CDTF">2018-05-30T19:28:00Z</dcterms:created>
  <dcterms:modified xsi:type="dcterms:W3CDTF">2024-10-11T16:45:08Z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A5D5FEDD462B47AF8F710C0F1C3C5DA9_13</vt:lpwstr>
  </property>
  <property fmtid="{D5CDD505-2E9C-101B-9397-08002B2CF9AE}" pid="4" name="KSOReadingLayout">
    <vt:bool>false</vt:bool>
  </property>
</Properties>
</file>